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/>
  <mc:AlternateContent xmlns:mc="http://schemas.openxmlformats.org/markup-compatibility/2006">
    <mc:Choice Requires="x15">
      <x15ac:absPath xmlns:x15ac="http://schemas.microsoft.com/office/spreadsheetml/2010/11/ac" url="https://naspersglobal.sharepoint.com/sites/corpcomms/Shared Documents/Group Cadence and actions/Results/HY21/Final docs/"/>
    </mc:Choice>
  </mc:AlternateContent>
  <xr:revisionPtr revIDLastSave="0" documentId="8_{5B49B574-BF31-481E-B3F8-DD23A7803022}" xr6:coauthVersionLast="47" xr6:coauthVersionMax="47" xr10:uidLastSave="{00000000-0000-0000-0000-000000000000}"/>
  <bookViews>
    <workbookView xWindow="-300" yWindow="540" windowWidth="28800" windowHeight="15840" xr2:uid="{00000000-000D-0000-FFFF-FFFF00000000}"/>
  </bookViews>
  <sheets>
    <sheet name="Prosus" sheetId="5" r:id="rId1"/>
    <sheet name="Classifieds" sheetId="2" r:id="rId2"/>
    <sheet name="Food Delivery" sheetId="3" r:id="rId3"/>
    <sheet name="iFood 1P %" sheetId="6" state="hidden" r:id="rId4"/>
    <sheet name="Payments &amp; Fintech" sheetId="4" r:id="rId5"/>
    <sheet name="Etail" sheetId="1" r:id="rId6"/>
  </sheets>
  <definedNames>
    <definedName name="_xlnm.Print_Area" localSheetId="1">Classifieds!$B$2:$K$63</definedName>
    <definedName name="_xlnm.Print_Area" localSheetId="5">Etail!$B$1:$K$27</definedName>
    <definedName name="_xlnm.Print_Area" localSheetId="2">'Food Delivery'!$B$2:$K$53</definedName>
    <definedName name="_xlnm.Print_Area" localSheetId="4">'Payments &amp; Fintech'!$B$1:$K$46</definedName>
    <definedName name="_xlnm.Print_Area" localSheetId="0">Prosus!$B$2:$K$103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4" l="1"/>
  <c r="H21" i="2" l="1"/>
  <c r="K21" i="2"/>
  <c r="H31" i="5" l="1"/>
  <c r="J21" i="2" l="1"/>
  <c r="K9" i="2"/>
  <c r="J9" i="2"/>
  <c r="H9" i="2"/>
  <c r="G9" i="2"/>
  <c r="F9" i="2"/>
  <c r="K6" i="2"/>
  <c r="H6" i="2"/>
  <c r="G6" i="2"/>
  <c r="F19" i="4" l="1"/>
  <c r="G17" i="4"/>
  <c r="H22" i="2" l="1"/>
  <c r="H64" i="5" l="1"/>
  <c r="H28" i="3" l="1"/>
  <c r="H31" i="3"/>
  <c r="H15" i="3"/>
  <c r="H18" i="3"/>
  <c r="H46" i="3"/>
  <c r="H37" i="3"/>
  <c r="H34" i="3"/>
  <c r="H24" i="3"/>
  <c r="H12" i="3"/>
  <c r="H9" i="3"/>
  <c r="H14" i="2" l="1"/>
  <c r="H12" i="2"/>
  <c r="H36" i="2" l="1"/>
  <c r="H50" i="2"/>
  <c r="H43" i="2"/>
  <c r="H19" i="2" l="1"/>
  <c r="H29" i="2"/>
  <c r="H26" i="2"/>
  <c r="H16" i="2"/>
  <c r="K42" i="5"/>
  <c r="J42" i="5"/>
  <c r="H42" i="5"/>
  <c r="G42" i="5"/>
  <c r="F42" i="5"/>
  <c r="F39" i="5"/>
  <c r="G39" i="5"/>
  <c r="H39" i="5"/>
  <c r="J39" i="5"/>
  <c r="K39" i="5"/>
  <c r="J38" i="5"/>
  <c r="F38" i="5"/>
  <c r="K37" i="5"/>
  <c r="J37" i="5"/>
  <c r="H37" i="5"/>
  <c r="G37" i="5"/>
  <c r="F37" i="5"/>
  <c r="H22" i="4" l="1"/>
  <c r="H28" i="4"/>
  <c r="H25" i="4"/>
  <c r="H8" i="4"/>
  <c r="H36" i="4"/>
  <c r="H33" i="4"/>
  <c r="H5" i="4"/>
  <c r="H14" i="4"/>
  <c r="H17" i="4" l="1"/>
  <c r="H19" i="4" l="1"/>
  <c r="H11" i="4"/>
  <c r="H23" i="1"/>
  <c r="H20" i="1"/>
  <c r="H17" i="1" l="1"/>
  <c r="F12" i="1"/>
  <c r="G12" i="1"/>
  <c r="H12" i="1"/>
  <c r="J12" i="1"/>
  <c r="K12" i="1"/>
  <c r="H9" i="1"/>
  <c r="H38" i="5" s="1"/>
  <c r="H6" i="1"/>
  <c r="K19" i="4" l="1"/>
  <c r="J19" i="4"/>
  <c r="G19" i="4" l="1"/>
  <c r="H14" i="5" l="1"/>
  <c r="H8" i="5"/>
  <c r="K78" i="5"/>
  <c r="H78" i="5"/>
  <c r="G78" i="5"/>
  <c r="K70" i="5"/>
  <c r="H70" i="5"/>
  <c r="G70" i="5"/>
  <c r="K54" i="5"/>
  <c r="H54" i="5"/>
  <c r="G54" i="5"/>
  <c r="K46" i="5"/>
  <c r="G46" i="5"/>
  <c r="K66" i="5"/>
  <c r="J66" i="5"/>
  <c r="H66" i="5"/>
  <c r="G66" i="5"/>
  <c r="F66" i="5"/>
  <c r="K64" i="5"/>
  <c r="J64" i="5"/>
  <c r="G64" i="5"/>
  <c r="F64" i="5"/>
  <c r="K61" i="5"/>
  <c r="J61" i="5"/>
  <c r="H61" i="5"/>
  <c r="G61" i="5"/>
  <c r="F30" i="5"/>
  <c r="H30" i="5"/>
  <c r="J30" i="5"/>
  <c r="F31" i="5"/>
  <c r="G31" i="5"/>
  <c r="J31" i="5"/>
  <c r="K31" i="5"/>
  <c r="K34" i="5"/>
  <c r="J34" i="5"/>
  <c r="H34" i="5"/>
  <c r="G34" i="5"/>
  <c r="F34" i="5"/>
  <c r="K29" i="5"/>
  <c r="K33" i="5" s="1"/>
  <c r="J29" i="5"/>
  <c r="J33" i="5" s="1"/>
  <c r="H29" i="5"/>
  <c r="H33" i="5" s="1"/>
  <c r="G29" i="5"/>
  <c r="F29" i="5"/>
  <c r="F33" i="5" s="1"/>
  <c r="K83" i="5"/>
  <c r="J83" i="5"/>
  <c r="H83" i="5"/>
  <c r="G83" i="5"/>
  <c r="F83" i="5"/>
  <c r="K75" i="5"/>
  <c r="J75" i="5"/>
  <c r="H75" i="5"/>
  <c r="G75" i="5"/>
  <c r="F75" i="5"/>
  <c r="K59" i="5"/>
  <c r="J59" i="5"/>
  <c r="H59" i="5"/>
  <c r="G59" i="5"/>
  <c r="F59" i="5"/>
  <c r="K51" i="5"/>
  <c r="J51" i="5"/>
  <c r="G51" i="5"/>
  <c r="F51" i="5"/>
  <c r="K43" i="5"/>
  <c r="J43" i="5"/>
  <c r="H43" i="5"/>
  <c r="G43" i="5"/>
  <c r="F43" i="5"/>
  <c r="K26" i="5"/>
  <c r="J26" i="5"/>
  <c r="H26" i="5"/>
  <c r="G26" i="5"/>
  <c r="F26" i="5"/>
  <c r="F22" i="5"/>
  <c r="H22" i="5"/>
  <c r="J22" i="5"/>
  <c r="F23" i="5"/>
  <c r="G23" i="5"/>
  <c r="H23" i="5"/>
  <c r="J23" i="5"/>
  <c r="K23" i="5"/>
  <c r="K21" i="5"/>
  <c r="K25" i="5" s="1"/>
  <c r="J21" i="5"/>
  <c r="J25" i="5" s="1"/>
  <c r="H21" i="5"/>
  <c r="H25" i="5" s="1"/>
  <c r="G21" i="5"/>
  <c r="G25" i="5" s="1"/>
  <c r="F21" i="5"/>
  <c r="F25" i="5" s="1"/>
  <c r="K41" i="5"/>
  <c r="J41" i="5"/>
  <c r="H41" i="5"/>
  <c r="G41" i="5"/>
  <c r="F41" i="5"/>
  <c r="K49" i="5"/>
  <c r="J49" i="5"/>
  <c r="G49" i="5"/>
  <c r="F49" i="5"/>
  <c r="K57" i="5"/>
  <c r="J57" i="5"/>
  <c r="H57" i="5"/>
  <c r="G57" i="5"/>
  <c r="F57" i="5"/>
  <c r="K73" i="5"/>
  <c r="J73" i="5"/>
  <c r="H73" i="5"/>
  <c r="G73" i="5"/>
  <c r="F73" i="5"/>
  <c r="K81" i="5"/>
  <c r="J81" i="5"/>
  <c r="H81" i="5"/>
  <c r="G81" i="5"/>
  <c r="F81" i="5"/>
  <c r="K8" i="5"/>
  <c r="J8" i="5"/>
  <c r="G8" i="5"/>
  <c r="F8" i="5"/>
  <c r="F61" i="5"/>
  <c r="J14" i="5"/>
  <c r="J18" i="5"/>
  <c r="K19" i="5"/>
  <c r="J19" i="5"/>
  <c r="H19" i="5"/>
  <c r="G19" i="5"/>
  <c r="F19" i="5"/>
  <c r="K18" i="5"/>
  <c r="H18" i="5"/>
  <c r="G18" i="5"/>
  <c r="F18" i="5"/>
  <c r="F14" i="5"/>
  <c r="G14" i="5"/>
  <c r="K14" i="5"/>
  <c r="F15" i="5"/>
  <c r="G15" i="5"/>
  <c r="H15" i="5"/>
  <c r="J15" i="5"/>
  <c r="K15" i="5"/>
  <c r="F13" i="5"/>
  <c r="F17" i="5" s="1"/>
  <c r="G13" i="5"/>
  <c r="H13" i="5"/>
  <c r="K13" i="5"/>
  <c r="K17" i="5" s="1"/>
  <c r="J13" i="5"/>
  <c r="J17" i="5" s="1"/>
  <c r="K62" i="5" l="1"/>
  <c r="F27" i="5"/>
  <c r="G62" i="5"/>
  <c r="H92" i="5"/>
  <c r="H102" i="5" s="1"/>
  <c r="H5" i="5"/>
  <c r="H89" i="5" s="1"/>
  <c r="J27" i="5"/>
  <c r="H10" i="5"/>
  <c r="H62" i="5"/>
  <c r="F92" i="5"/>
  <c r="F102" i="5" s="1"/>
  <c r="J92" i="5"/>
  <c r="J102" i="5" s="1"/>
  <c r="K92" i="5"/>
  <c r="K102" i="5" s="1"/>
  <c r="H65" i="5"/>
  <c r="G92" i="5"/>
  <c r="G102" i="5" s="1"/>
  <c r="K35" i="5"/>
  <c r="H27" i="5"/>
  <c r="K27" i="5"/>
  <c r="G27" i="5"/>
  <c r="G35" i="5"/>
  <c r="G65" i="5"/>
  <c r="F65" i="5"/>
  <c r="F67" i="5"/>
  <c r="K67" i="5"/>
  <c r="K65" i="5"/>
  <c r="J67" i="5"/>
  <c r="J65" i="5"/>
  <c r="H67" i="5"/>
  <c r="G67" i="5"/>
  <c r="J35" i="5"/>
  <c r="H35" i="5"/>
  <c r="G33" i="5"/>
  <c r="F35" i="5"/>
  <c r="K10" i="5"/>
  <c r="K94" i="5" s="1"/>
  <c r="J10" i="5"/>
  <c r="G10" i="5"/>
  <c r="F10" i="5"/>
  <c r="K5" i="5"/>
  <c r="K89" i="5" s="1"/>
  <c r="G5" i="5"/>
  <c r="G89" i="5" s="1"/>
  <c r="J5" i="5"/>
  <c r="F5" i="5"/>
  <c r="F89" i="5" s="1"/>
  <c r="G17" i="5"/>
  <c r="H17" i="5"/>
  <c r="G33" i="4"/>
  <c r="K33" i="4"/>
  <c r="G36" i="4"/>
  <c r="K36" i="4"/>
  <c r="F5" i="4"/>
  <c r="F8" i="4"/>
  <c r="F14" i="4"/>
  <c r="G90" i="5" l="1"/>
  <c r="H90" i="5"/>
  <c r="F94" i="5"/>
  <c r="F103" i="5" s="1"/>
  <c r="J9" i="5"/>
  <c r="J89" i="5"/>
  <c r="K90" i="5" s="1"/>
  <c r="J94" i="5"/>
  <c r="J103" i="5" s="1"/>
  <c r="G94" i="5"/>
  <c r="G103" i="5" s="1"/>
  <c r="H94" i="5"/>
  <c r="H103" i="5" s="1"/>
  <c r="K103" i="5"/>
  <c r="H9" i="5"/>
  <c r="K9" i="5"/>
  <c r="K93" i="5"/>
  <c r="G101" i="5"/>
  <c r="G93" i="5"/>
  <c r="J11" i="5"/>
  <c r="H11" i="5"/>
  <c r="K11" i="5"/>
  <c r="K6" i="5"/>
  <c r="H6" i="5"/>
  <c r="G11" i="5"/>
  <c r="G9" i="5"/>
  <c r="F11" i="5"/>
  <c r="F9" i="5"/>
  <c r="G6" i="5"/>
  <c r="R6" i="6"/>
  <c r="F6" i="6"/>
  <c r="F5" i="6"/>
  <c r="F4" i="6"/>
  <c r="R5" i="6"/>
  <c r="R4" i="6"/>
  <c r="L6" i="6"/>
  <c r="X6" i="6"/>
  <c r="X5" i="6"/>
  <c r="X4" i="6"/>
  <c r="L5" i="6"/>
  <c r="L4" i="6"/>
  <c r="F95" i="5" l="1"/>
  <c r="G95" i="5"/>
  <c r="J95" i="5"/>
  <c r="H95" i="5"/>
  <c r="K95" i="5"/>
  <c r="F101" i="5"/>
  <c r="F93" i="5"/>
  <c r="H101" i="5"/>
  <c r="H93" i="5"/>
  <c r="K101" i="5"/>
  <c r="J93" i="5"/>
  <c r="J101" i="5"/>
  <c r="K50" i="2"/>
  <c r="J50" i="2"/>
  <c r="G50" i="2"/>
  <c r="F50" i="2"/>
  <c r="F20" i="1" l="1"/>
  <c r="F21" i="1"/>
  <c r="J46" i="3" l="1"/>
  <c r="F46" i="3"/>
  <c r="J34" i="3"/>
  <c r="F34" i="3"/>
  <c r="K17" i="4" l="1"/>
  <c r="K11" i="4"/>
  <c r="K30" i="5" s="1"/>
  <c r="G11" i="4"/>
  <c r="G30" i="5" s="1"/>
  <c r="K46" i="3"/>
  <c r="G46" i="3"/>
  <c r="K34" i="3"/>
  <c r="G34" i="3"/>
  <c r="K24" i="3"/>
  <c r="G24" i="3"/>
  <c r="K9" i="3"/>
  <c r="K22" i="5" s="1"/>
  <c r="G9" i="3"/>
  <c r="G22" i="5" s="1"/>
  <c r="G26" i="2"/>
  <c r="K26" i="2"/>
  <c r="G16" i="2"/>
  <c r="K16" i="2"/>
  <c r="K9" i="1"/>
  <c r="K38" i="5" s="1"/>
  <c r="G9" i="1"/>
  <c r="G38" i="5" s="1"/>
  <c r="K20" i="1" l="1"/>
  <c r="K14" i="4"/>
  <c r="J14" i="4"/>
  <c r="G14" i="4"/>
  <c r="K12" i="3"/>
  <c r="J12" i="3"/>
  <c r="G12" i="3"/>
  <c r="F12" i="3"/>
  <c r="K37" i="3"/>
  <c r="J37" i="3"/>
  <c r="G37" i="3"/>
  <c r="F37" i="3"/>
  <c r="K29" i="2"/>
  <c r="J29" i="2"/>
  <c r="G29" i="2"/>
  <c r="F29" i="2"/>
  <c r="K43" i="2"/>
  <c r="J43" i="2"/>
  <c r="G43" i="2"/>
  <c r="F43" i="2"/>
  <c r="K36" i="2"/>
  <c r="J36" i="2"/>
  <c r="G36" i="2"/>
  <c r="F36" i="2"/>
  <c r="K19" i="2"/>
  <c r="J19" i="2"/>
  <c r="G19" i="2"/>
  <c r="F19" i="2"/>
  <c r="K23" i="1"/>
  <c r="J23" i="1"/>
  <c r="F23" i="1"/>
  <c r="G23" i="1"/>
  <c r="G20" i="1"/>
  <c r="G8" i="4" l="1"/>
  <c r="H9" i="4" s="1"/>
  <c r="K22" i="4" l="1"/>
  <c r="G22" i="4"/>
  <c r="K28" i="4"/>
  <c r="G28" i="4"/>
  <c r="K25" i="4"/>
  <c r="G25" i="4"/>
  <c r="K31" i="3"/>
  <c r="G31" i="3"/>
  <c r="K28" i="3"/>
  <c r="G28" i="3"/>
  <c r="K18" i="3"/>
  <c r="G18" i="3"/>
  <c r="K15" i="3"/>
  <c r="G15" i="3"/>
  <c r="K24" i="2"/>
  <c r="K22" i="2"/>
  <c r="K14" i="2"/>
  <c r="G14" i="2"/>
  <c r="K12" i="2"/>
  <c r="G12" i="2"/>
  <c r="K17" i="1"/>
  <c r="G17" i="1"/>
  <c r="K6" i="1"/>
  <c r="G6" i="1"/>
  <c r="G5" i="4"/>
  <c r="H6" i="4" s="1"/>
  <c r="G6" i="4" l="1"/>
  <c r="G9" i="4"/>
  <c r="J8" i="4"/>
  <c r="K5" i="4"/>
  <c r="J5" i="4"/>
  <c r="K6" i="4" l="1"/>
  <c r="K9" i="4"/>
</calcChain>
</file>

<file path=xl/sharedStrings.xml><?xml version="1.0" encoding="utf-8"?>
<sst xmlns="http://schemas.openxmlformats.org/spreadsheetml/2006/main" count="367" uniqueCount="122">
  <si>
    <t>Prosus</t>
  </si>
  <si>
    <t>Accounting method</t>
  </si>
  <si>
    <t>US$'m</t>
  </si>
  <si>
    <t>1H FY19</t>
  </si>
  <si>
    <t>1H FY20</t>
  </si>
  <si>
    <t>1H FY21</t>
  </si>
  <si>
    <t>FY19</t>
  </si>
  <si>
    <t>FY20</t>
  </si>
  <si>
    <t>Ecommerce</t>
  </si>
  <si>
    <t>Revenue</t>
  </si>
  <si>
    <t>% YoY growth US$</t>
  </si>
  <si>
    <t>% YoY growth LC, ex M&amp;A</t>
  </si>
  <si>
    <t>EBITDA</t>
  </si>
  <si>
    <t>% EBITDA margin</t>
  </si>
  <si>
    <t>Trading Profit</t>
  </si>
  <si>
    <t>% TP margin</t>
  </si>
  <si>
    <t>Classifieds</t>
  </si>
  <si>
    <t>Food Delivery</t>
  </si>
  <si>
    <t>Payments &amp; Fintech</t>
  </si>
  <si>
    <t>Etail</t>
  </si>
  <si>
    <t>Travel</t>
  </si>
  <si>
    <t>-</t>
  </si>
  <si>
    <t>Other</t>
  </si>
  <si>
    <t>Social and internet platforms</t>
  </si>
  <si>
    <t>Associate</t>
  </si>
  <si>
    <t>Tencent</t>
  </si>
  <si>
    <t>Mail.ru</t>
  </si>
  <si>
    <t>Corporate</t>
  </si>
  <si>
    <t>Economic interest</t>
  </si>
  <si>
    <t>Less: Equity-accounted investments</t>
  </si>
  <si>
    <t>Consolidated</t>
  </si>
  <si>
    <t>Prosus Classifieds</t>
  </si>
  <si>
    <r>
      <t>MAU ('m)</t>
    </r>
    <r>
      <rPr>
        <b/>
        <vertAlign val="superscript"/>
        <sz val="10"/>
        <color rgb="FF787878"/>
        <rFont val="Verdana"/>
        <family val="2"/>
      </rPr>
      <t>1,2</t>
    </r>
  </si>
  <si>
    <t>% YoY growth</t>
  </si>
  <si>
    <r>
      <t>Paying listers ('m)</t>
    </r>
    <r>
      <rPr>
        <b/>
        <vertAlign val="superscript"/>
        <sz val="10"/>
        <color rgb="FF787878"/>
        <rFont val="Verdana"/>
        <family val="2"/>
      </rPr>
      <t>1,2</t>
    </r>
  </si>
  <si>
    <r>
      <t>% YoY growth US$</t>
    </r>
    <r>
      <rPr>
        <vertAlign val="superscript"/>
        <sz val="10"/>
        <color rgb="FF787878"/>
        <rFont val="Verdana"/>
        <family val="2"/>
      </rPr>
      <t>3</t>
    </r>
  </si>
  <si>
    <r>
      <t>% YoY growth LC, ex M&amp;A</t>
    </r>
    <r>
      <rPr>
        <vertAlign val="superscript"/>
        <sz val="10"/>
        <color rgb="FF787878"/>
        <rFont val="Verdana"/>
        <family val="2"/>
      </rPr>
      <t>3</t>
    </r>
  </si>
  <si>
    <r>
      <t>Transactions</t>
    </r>
    <r>
      <rPr>
        <b/>
        <vertAlign val="superscript"/>
        <sz val="10"/>
        <color theme="0"/>
        <rFont val="Verdana"/>
        <family val="2"/>
      </rPr>
      <t>4</t>
    </r>
  </si>
  <si>
    <t># of cars transacted ('000)</t>
  </si>
  <si>
    <r>
      <t># of inspection centres</t>
    </r>
    <r>
      <rPr>
        <b/>
        <vertAlign val="superscript"/>
        <sz val="10"/>
        <color rgb="FF787878"/>
        <rFont val="Verdana"/>
        <family val="2"/>
      </rPr>
      <t>5</t>
    </r>
  </si>
  <si>
    <t>Subsidiary</t>
  </si>
  <si>
    <t>Avito (RUB'bn)</t>
  </si>
  <si>
    <r>
      <rPr>
        <b/>
        <sz val="10"/>
        <color rgb="FF787878"/>
        <rFont val="Verdana"/>
        <family val="2"/>
      </rPr>
      <t>App MAU</t>
    </r>
    <r>
      <rPr>
        <b/>
        <vertAlign val="superscript"/>
        <sz val="10"/>
        <color rgb="FF787878"/>
        <rFont val="Verdana"/>
        <family val="2"/>
      </rPr>
      <t>2</t>
    </r>
    <r>
      <rPr>
        <sz val="10"/>
        <color rgb="FF787878"/>
        <rFont val="Verdana"/>
        <family val="2"/>
      </rPr>
      <t xml:space="preserve"> % YoY growth</t>
    </r>
  </si>
  <si>
    <r>
      <rPr>
        <b/>
        <sz val="10"/>
        <color rgb="FF787878"/>
        <rFont val="Verdana"/>
        <family val="2"/>
      </rPr>
      <t>Paying listers</t>
    </r>
    <r>
      <rPr>
        <b/>
        <vertAlign val="superscript"/>
        <sz val="10"/>
        <color rgb="FF787878"/>
        <rFont val="Verdana"/>
        <family val="2"/>
      </rPr>
      <t>2</t>
    </r>
    <r>
      <rPr>
        <sz val="10"/>
        <color rgb="FF787878"/>
        <rFont val="Verdana"/>
        <family val="2"/>
      </rPr>
      <t xml:space="preserve"> % YoY growth</t>
    </r>
  </si>
  <si>
    <t>OLX Poland (PLN'm)</t>
  </si>
  <si>
    <r>
      <t>Trading Profit</t>
    </r>
    <r>
      <rPr>
        <b/>
        <vertAlign val="superscript"/>
        <sz val="10"/>
        <color rgb="FF787878"/>
        <rFont val="Verdana"/>
        <family val="2"/>
      </rPr>
      <t>6</t>
    </r>
  </si>
  <si>
    <t>Joint venture (equity accounted)</t>
  </si>
  <si>
    <t>OLX Brazil (BRL'm)</t>
  </si>
  <si>
    <t>Notes</t>
  </si>
  <si>
    <t>1.</t>
  </si>
  <si>
    <t>MAU's in 1H FY19, FY19, 1H FY20 and FY20 can be ascribed to certain markets not being included in subsequent years due to M&amp;A activities. These markets Bolivia,</t>
  </si>
  <si>
    <t>Chile, Croatia, Czech Republic, Egypt, Ghana, Kenya, Lebanon, Mexico, Nigeria, Oman, Pakistan, Philippines, Slovakia, Slovenia, UAE (Dubizzle), Uruguay and</t>
  </si>
  <si>
    <t>the US (letgo).</t>
  </si>
  <si>
    <t>2.</t>
  </si>
  <si>
    <t xml:space="preserve">Data refelcts full-year averages at 100% of controlled entities and proportionate share of equity-accounted investments (data does not include EMPG, OfferUp). </t>
  </si>
  <si>
    <t>Data in 1H FY21 impacted by the Covid-19 lockdowns.</t>
  </si>
  <si>
    <t>3.</t>
  </si>
  <si>
    <t xml:space="preserve">The traditional Classifieds markets revenue growth trend can be ascribed to more of OLX's markets reaching a mature stage, and also focussing on profitability, </t>
  </si>
  <si>
    <t>while 1H FY21 was impacted by the Covid-19 pandemic's lockdowns.</t>
  </si>
  <si>
    <t>4.</t>
  </si>
  <si>
    <t xml:space="preserve">We made a minority investment in FCG in May 2018 and accounted for our stake on an economic interest basis. In December 2019 we stepped up and invested for a </t>
  </si>
  <si>
    <t>controlling stake resuting in 100% of revenues and lossses included in our numbers since December 2019. Transactions measured from FY19.</t>
  </si>
  <si>
    <t>5.</t>
  </si>
  <si>
    <t xml:space="preserve">Covid-19 lockdowns forced the temporary closure of some inspection centres in 1H FY21. </t>
  </si>
  <si>
    <t>6.</t>
  </si>
  <si>
    <t>1H19, 1H20, FY19, FY20 TP for OLX Poland restated to illustrate the application of same technology cost allocation methodology applied in 1H FY21.</t>
  </si>
  <si>
    <t>Prosus Food Delivery</t>
  </si>
  <si>
    <r>
      <rPr>
        <b/>
        <sz val="10"/>
        <color rgb="FF787878"/>
        <rFont val="Verdana"/>
        <family val="2"/>
      </rPr>
      <t>Order</t>
    </r>
    <r>
      <rPr>
        <b/>
        <vertAlign val="superscript"/>
        <sz val="10"/>
        <color rgb="FF787878"/>
        <rFont val="Verdana"/>
        <family val="2"/>
      </rPr>
      <t>1</t>
    </r>
    <r>
      <rPr>
        <sz val="10"/>
        <color rgb="FF787878"/>
        <rFont val="Verdana"/>
        <family val="2"/>
      </rPr>
      <t xml:space="preserve"> % YoY growth</t>
    </r>
  </si>
  <si>
    <r>
      <rPr>
        <b/>
        <sz val="10"/>
        <color rgb="FF787878"/>
        <rFont val="Verdana"/>
        <family val="2"/>
      </rPr>
      <t>GMV</t>
    </r>
    <r>
      <rPr>
        <b/>
        <vertAlign val="superscript"/>
        <sz val="10"/>
        <color rgb="FF787878"/>
        <rFont val="Verdana"/>
        <family val="2"/>
      </rPr>
      <t>1</t>
    </r>
    <r>
      <rPr>
        <sz val="10"/>
        <color rgb="FF787878"/>
        <rFont val="Verdana"/>
        <family val="2"/>
      </rPr>
      <t xml:space="preserve"> % YoY growth US$</t>
    </r>
  </si>
  <si>
    <r>
      <rPr>
        <b/>
        <sz val="10"/>
        <color rgb="FF787878"/>
        <rFont val="Verdana"/>
        <family val="2"/>
      </rPr>
      <t>GMV</t>
    </r>
    <r>
      <rPr>
        <b/>
        <vertAlign val="superscript"/>
        <sz val="10"/>
        <color rgb="FF787878"/>
        <rFont val="Verdana"/>
        <family val="2"/>
      </rPr>
      <t>1</t>
    </r>
    <r>
      <rPr>
        <sz val="10"/>
        <color rgb="FF787878"/>
        <rFont val="Verdana"/>
        <family val="2"/>
      </rPr>
      <t xml:space="preserve"> % YoY growth fx neutral</t>
    </r>
  </si>
  <si>
    <r>
      <t>Subsidiary</t>
    </r>
    <r>
      <rPr>
        <i/>
        <vertAlign val="superscript"/>
        <sz val="10"/>
        <color theme="0"/>
        <rFont val="Verdana"/>
        <family val="2"/>
      </rPr>
      <t>2</t>
    </r>
  </si>
  <si>
    <t>iFood</t>
  </si>
  <si>
    <r>
      <t>Orders ('m)</t>
    </r>
    <r>
      <rPr>
        <b/>
        <vertAlign val="superscript"/>
        <sz val="10"/>
        <color rgb="FF787878"/>
        <rFont val="Verdana"/>
        <family val="2"/>
      </rPr>
      <t>1</t>
    </r>
  </si>
  <si>
    <t>% 1P orders</t>
  </si>
  <si>
    <r>
      <t>GMV</t>
    </r>
    <r>
      <rPr>
        <b/>
        <vertAlign val="superscript"/>
        <sz val="10"/>
        <color rgb="FF787878"/>
        <rFont val="Verdana"/>
        <family val="2"/>
      </rPr>
      <t>1</t>
    </r>
  </si>
  <si>
    <t>% YoY growth fx neutral</t>
  </si>
  <si>
    <t>Restaurants</t>
  </si>
  <si>
    <t>Delivery partners (Brazil)</t>
  </si>
  <si>
    <t>&gt;170 000</t>
  </si>
  <si>
    <t>Cities (Brazil)</t>
  </si>
  <si>
    <r>
      <t>Delivery Hero</t>
    </r>
    <r>
      <rPr>
        <b/>
        <vertAlign val="superscript"/>
        <sz val="10"/>
        <color theme="0"/>
        <rFont val="Verdana"/>
        <family val="2"/>
      </rPr>
      <t>3</t>
    </r>
  </si>
  <si>
    <r>
      <t>Orders ('m)</t>
    </r>
    <r>
      <rPr>
        <b/>
        <vertAlign val="superscript"/>
        <sz val="10"/>
        <color rgb="FF787878"/>
        <rFont val="Verdana"/>
        <family val="2"/>
      </rPr>
      <t>1,3</t>
    </r>
  </si>
  <si>
    <r>
      <t>GMV (€'m)</t>
    </r>
    <r>
      <rPr>
        <b/>
        <vertAlign val="superscript"/>
        <sz val="10"/>
        <color rgb="FF787878"/>
        <rFont val="Verdana"/>
        <family val="2"/>
      </rPr>
      <t>1,3</t>
    </r>
  </si>
  <si>
    <t>% YoY growth €</t>
  </si>
  <si>
    <t>Revenue (our proportionate share)</t>
  </si>
  <si>
    <r>
      <t>Swiggy</t>
    </r>
    <r>
      <rPr>
        <b/>
        <vertAlign val="superscript"/>
        <sz val="10"/>
        <color theme="0"/>
        <rFont val="Verdana"/>
        <family val="2"/>
      </rPr>
      <t>5</t>
    </r>
  </si>
  <si>
    <t>Restaurants (enabled)</t>
  </si>
  <si>
    <t>&gt;160 000</t>
  </si>
  <si>
    <r>
      <t>Delivery partners</t>
    </r>
    <r>
      <rPr>
        <b/>
        <vertAlign val="superscript"/>
        <sz val="10"/>
        <color rgb="FF787878"/>
        <rFont val="Verdana"/>
        <family val="2"/>
      </rPr>
      <t>4</t>
    </r>
  </si>
  <si>
    <r>
      <t>Cities</t>
    </r>
    <r>
      <rPr>
        <b/>
        <vertAlign val="superscript"/>
        <sz val="10"/>
        <color rgb="FF787878"/>
        <rFont val="Verdana"/>
        <family val="2"/>
      </rPr>
      <t>4</t>
    </r>
  </si>
  <si>
    <t>Orders &amp; GMV are 100% for all companies. Investee companies’ KPIs are aligned with 3-month reporting lag period (January – December).</t>
  </si>
  <si>
    <t>iFood Brazil and Columbia are subsidiaries, while Mexico is a JV. We included 100% of Brazil and Columbia and our proportionate share of Mexico in the financials.</t>
  </si>
  <si>
    <t>As reported by Delivery Hero on a three month lag basis.</t>
  </si>
  <si>
    <t xml:space="preserve">Swiggy was impacted by the Covid-19 pandemic in 1HFY21. Delivery drivers and enabled restaurants reduced due to the strict lockdown restrictions imposed. </t>
  </si>
  <si>
    <t>Prosus Payments &amp; Fintech</t>
  </si>
  <si>
    <t>TPV (US$'bn)</t>
  </si>
  <si>
    <t># transactions ('m)</t>
  </si>
  <si>
    <r>
      <t>Trading Profit</t>
    </r>
    <r>
      <rPr>
        <b/>
        <vertAlign val="superscript"/>
        <sz val="10"/>
        <color rgb="FF787878"/>
        <rFont val="Verdana"/>
        <family val="2"/>
      </rPr>
      <t>1</t>
    </r>
  </si>
  <si>
    <r>
      <t>Core Payments</t>
    </r>
    <r>
      <rPr>
        <b/>
        <vertAlign val="superscript"/>
        <sz val="10"/>
        <color theme="0"/>
        <rFont val="Verdana"/>
        <family val="2"/>
      </rPr>
      <t>2</t>
    </r>
  </si>
  <si>
    <r>
      <t>Trading Profit</t>
    </r>
    <r>
      <rPr>
        <b/>
        <vertAlign val="superscript"/>
        <sz val="10"/>
        <color rgb="FF787878"/>
        <rFont val="Verdana"/>
        <family val="2"/>
      </rPr>
      <t>2</t>
    </r>
  </si>
  <si>
    <t>Margin</t>
  </si>
  <si>
    <t>India Credit</t>
  </si>
  <si>
    <r>
      <t>Issuance volume</t>
    </r>
    <r>
      <rPr>
        <b/>
        <vertAlign val="superscript"/>
        <sz val="10"/>
        <color rgb="FF787878"/>
        <rFont val="Verdana"/>
        <family val="2"/>
      </rPr>
      <t>3</t>
    </r>
  </si>
  <si>
    <t>Growth %</t>
  </si>
  <si>
    <t>India Payments &amp; Fintech</t>
  </si>
  <si>
    <r>
      <t># transactions ('m)</t>
    </r>
    <r>
      <rPr>
        <b/>
        <vertAlign val="superscript"/>
        <sz val="10"/>
        <color rgb="FF787878"/>
        <rFont val="Verdana"/>
        <family val="2"/>
      </rPr>
      <t>4</t>
    </r>
  </si>
  <si>
    <r>
      <rPr>
        <b/>
        <sz val="10"/>
        <color rgb="FF787878"/>
        <rFont val="Verdana"/>
        <family val="2"/>
      </rPr>
      <t>Revenue</t>
    </r>
    <r>
      <rPr>
        <sz val="10"/>
        <color rgb="FF787878"/>
        <rFont val="Verdana"/>
        <family val="2"/>
      </rPr>
      <t xml:space="preserve"> % YoY growth US$</t>
    </r>
  </si>
  <si>
    <r>
      <rPr>
        <b/>
        <sz val="10"/>
        <color rgb="FF787878"/>
        <rFont val="Verdana"/>
        <family val="2"/>
      </rPr>
      <t>Revenue</t>
    </r>
    <r>
      <rPr>
        <sz val="10"/>
        <color rgb="FF787878"/>
        <rFont val="Verdana"/>
        <family val="2"/>
      </rPr>
      <t xml:space="preserve"> % YoY growth LC, ex M&amp;A</t>
    </r>
  </si>
  <si>
    <t>GPO</t>
  </si>
  <si>
    <t>Following an additional investment in December 2019, the group obtained control of PaySense and recognises 100% of the business, this impacted trading</t>
  </si>
  <si>
    <t>losses in FY20.</t>
  </si>
  <si>
    <t xml:space="preserve">In FY20, Core Payments was impacted by M&amp;A, including the acquisition of Iyzico, Red Dot Payment and Wibmo. 1H FY20 has been restated to include Iyzico, </t>
  </si>
  <si>
    <t>Red Dot Payment, Wibmo and Zooz, which are included in Core Payments now.</t>
  </si>
  <si>
    <t>Issuance volume includes PayU’s own product volumes and 100% of PaySense.</t>
  </si>
  <si>
    <t>Transactions excludes Wibmo.</t>
  </si>
  <si>
    <t>Prosus Etail</t>
  </si>
  <si>
    <t>GMV</t>
  </si>
  <si>
    <r>
      <t>Revenue</t>
    </r>
    <r>
      <rPr>
        <b/>
        <vertAlign val="superscript"/>
        <sz val="10"/>
        <color rgb="FF787878"/>
        <rFont val="Verdana"/>
        <family val="2"/>
      </rPr>
      <t>1</t>
    </r>
  </si>
  <si>
    <t>Naspers Etail</t>
  </si>
  <si>
    <t>Takealot</t>
  </si>
  <si>
    <t>Flipkart was disposed during FY19. Accordingly 7 months of Flipkart are included in 1H FY19, including a catch up of the 3-month lag period, and FY19.</t>
  </si>
  <si>
    <t>Naspers Etail includes Prosus Etail and Takealot, although the KPIs under Naspers are only for Takealot.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</si>
</sst>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;\(#,##0\)"/>
    <numFmt numFmtId="166" formatCode="0%;\(0%\)"/>
    <numFmt numFmtId="167" formatCode="#,##0;\(#,##0\);&quot;-&quot;"/>
    <numFmt numFmtId="168" formatCode="#,##0.00;\(#,##0.00\);&quot;-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787878"/>
      <name val="Verdana"/>
      <family val="2"/>
    </font>
    <font>
      <b/>
      <sz val="10"/>
      <color rgb="FF787878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i/>
      <sz val="10"/>
      <color theme="1"/>
      <name val="Verdana"/>
      <family val="2"/>
    </font>
    <font>
      <sz val="10"/>
      <color rgb="FFFF0000"/>
      <name val="Verdana"/>
      <family val="2"/>
    </font>
    <font>
      <i/>
      <sz val="10"/>
      <color rgb="FF787878"/>
      <name val="Verdana"/>
      <family val="2"/>
    </font>
    <font>
      <b/>
      <vertAlign val="superscript"/>
      <sz val="10"/>
      <color rgb="FF787878"/>
      <name val="Verdana"/>
      <family val="2"/>
    </font>
    <font>
      <sz val="7"/>
      <color rgb="FF787878"/>
      <name val="Verdana"/>
      <family val="2"/>
    </font>
    <font>
      <sz val="7"/>
      <color theme="1"/>
      <name val="Verdana"/>
      <family val="2"/>
    </font>
    <font>
      <b/>
      <vertAlign val="superscript"/>
      <sz val="10"/>
      <color theme="0"/>
      <name val="Verdana"/>
      <family val="2"/>
    </font>
    <font>
      <i/>
      <sz val="10"/>
      <color theme="0"/>
      <name val="Verdana"/>
      <family val="2"/>
    </font>
    <font>
      <i/>
      <vertAlign val="superscript"/>
      <sz val="10"/>
      <color theme="0"/>
      <name val="Verdana"/>
      <family val="2"/>
    </font>
    <font>
      <vertAlign val="superscript"/>
      <sz val="10"/>
      <color rgb="FF787878"/>
      <name val="Verdana"/>
      <family val="2"/>
    </font>
    <font>
      <b/>
      <sz val="10"/>
      <color theme="0" tint="-0.49998474074526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1136A8"/>
        <bgColor indexed="64"/>
      </patternFill>
    </fill>
    <fill>
      <patternFill patternType="solid">
        <fgColor rgb="FFF37523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 style="medium">
        <color theme="0" tint="-0.249977111117893"/>
      </top>
      <bottom/>
      <diagonal/>
    </border>
    <border>
      <left style="medium">
        <color rgb="FFBFBFBF"/>
      </left>
      <right style="medium">
        <color rgb="FFBFBFBF"/>
      </right>
      <top style="medium">
        <color theme="0" tint="-0.249977111117893"/>
      </top>
      <bottom/>
      <diagonal/>
    </border>
    <border>
      <left/>
      <right style="medium">
        <color rgb="FFBFBFBF"/>
      </right>
      <top/>
      <bottom style="medium">
        <color theme="0" tint="-0.249977111117893"/>
      </bottom>
      <diagonal/>
    </border>
    <border>
      <left style="medium">
        <color rgb="FFBFBFBF"/>
      </left>
      <right style="medium">
        <color rgb="FFBFBFBF"/>
      </right>
      <top/>
      <bottom style="medium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8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horizontal="left" indent="1"/>
    </xf>
    <xf numFmtId="17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6" fillId="2" borderId="0" xfId="0" applyNumberFormat="1" applyFont="1" applyFill="1"/>
    <xf numFmtId="0" fontId="5" fillId="2" borderId="0" xfId="0" applyFont="1" applyFill="1"/>
    <xf numFmtId="0" fontId="3" fillId="0" borderId="0" xfId="0" applyFont="1"/>
    <xf numFmtId="3" fontId="6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1" fillId="0" borderId="0" xfId="0" applyFont="1"/>
    <xf numFmtId="0" fontId="11" fillId="0" borderId="0" xfId="0" quotePrefix="1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2" fillId="0" borderId="4" xfId="0" applyFont="1" applyBorder="1"/>
    <xf numFmtId="0" fontId="4" fillId="0" borderId="5" xfId="0" applyFont="1" applyBorder="1" applyAlignment="1">
      <alignment horizontal="center"/>
    </xf>
    <xf numFmtId="3" fontId="6" fillId="2" borderId="5" xfId="0" applyNumberFormat="1" applyFont="1" applyFill="1" applyBorder="1"/>
    <xf numFmtId="0" fontId="3" fillId="0" borderId="5" xfId="0" applyFont="1" applyBorder="1"/>
    <xf numFmtId="0" fontId="11" fillId="0" borderId="5" xfId="0" applyFont="1" applyBorder="1"/>
    <xf numFmtId="0" fontId="11" fillId="0" borderId="5" xfId="0" applyFont="1" applyBorder="1" applyAlignment="1">
      <alignment horizontal="left" inden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11" fillId="0" borderId="7" xfId="0" quotePrefix="1" applyFont="1" applyBorder="1" applyAlignment="1">
      <alignment horizontal="right"/>
    </xf>
    <xf numFmtId="0" fontId="11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4" fillId="0" borderId="7" xfId="0" applyFont="1" applyBorder="1" applyAlignment="1">
      <alignment horizontal="left"/>
    </xf>
    <xf numFmtId="9" fontId="2" fillId="0" borderId="0" xfId="1" applyFont="1" applyBorder="1"/>
    <xf numFmtId="0" fontId="11" fillId="0" borderId="7" xfId="0" applyFont="1" applyBorder="1"/>
    <xf numFmtId="0" fontId="11" fillId="0" borderId="8" xfId="0" applyFont="1" applyBorder="1"/>
    <xf numFmtId="3" fontId="6" fillId="0" borderId="0" xfId="0" applyNumberFormat="1" applyFont="1" applyAlignment="1">
      <alignment horizontal="center"/>
    </xf>
    <xf numFmtId="3" fontId="2" fillId="0" borderId="0" xfId="0" applyNumberFormat="1" applyFont="1"/>
    <xf numFmtId="0" fontId="2" fillId="0" borderId="4" xfId="0" applyFont="1" applyBorder="1" applyAlignment="1">
      <alignment horizontal="left" indent="1"/>
    </xf>
    <xf numFmtId="3" fontId="14" fillId="2" borderId="0" xfId="0" applyNumberFormat="1" applyFont="1" applyFill="1" applyAlignment="1">
      <alignment horizontal="center"/>
    </xf>
    <xf numFmtId="9" fontId="7" fillId="0" borderId="0" xfId="1" applyFont="1" applyFill="1" applyBorder="1" applyAlignment="1">
      <alignment horizontal="center"/>
    </xf>
    <xf numFmtId="0" fontId="5" fillId="3" borderId="0" xfId="0" applyFont="1" applyFill="1"/>
    <xf numFmtId="0" fontId="11" fillId="0" borderId="0" xfId="0" applyFont="1" applyAlignment="1">
      <alignment horizontal="right"/>
    </xf>
    <xf numFmtId="0" fontId="11" fillId="0" borderId="7" xfId="0" applyFont="1" applyBorder="1" applyAlignment="1">
      <alignment horizontal="right"/>
    </xf>
    <xf numFmtId="167" fontId="3" fillId="0" borderId="4" xfId="2" applyNumberFormat="1" applyFont="1" applyFill="1" applyBorder="1" applyAlignment="1">
      <alignment horizontal="right"/>
    </xf>
    <xf numFmtId="0" fontId="9" fillId="0" borderId="5" xfId="0" applyFont="1" applyBorder="1" applyAlignment="1">
      <alignment horizontal="left" indent="1"/>
    </xf>
    <xf numFmtId="0" fontId="4" fillId="0" borderId="5" xfId="0" applyFont="1" applyBorder="1" applyAlignment="1">
      <alignment horizontal="left"/>
    </xf>
    <xf numFmtId="3" fontId="6" fillId="2" borderId="4" xfId="0" applyNumberFormat="1" applyFont="1" applyFill="1" applyBorder="1"/>
    <xf numFmtId="0" fontId="3" fillId="0" borderId="7" xfId="0" applyFont="1" applyBorder="1"/>
    <xf numFmtId="9" fontId="3" fillId="0" borderId="4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9" fontId="3" fillId="0" borderId="5" xfId="1" applyFont="1" applyFill="1" applyBorder="1" applyAlignment="1">
      <alignment horizontal="right"/>
    </xf>
    <xf numFmtId="3" fontId="2" fillId="0" borderId="5" xfId="0" applyNumberFormat="1" applyFont="1" applyBorder="1"/>
    <xf numFmtId="0" fontId="5" fillId="4" borderId="0" xfId="0" applyFont="1" applyFill="1"/>
    <xf numFmtId="3" fontId="6" fillId="4" borderId="0" xfId="0" applyNumberFormat="1" applyFont="1" applyFill="1"/>
    <xf numFmtId="3" fontId="6" fillId="4" borderId="5" xfId="0" applyNumberFormat="1" applyFont="1" applyFill="1" applyBorder="1"/>
    <xf numFmtId="165" fontId="4" fillId="0" borderId="0" xfId="0" applyNumberFormat="1" applyFont="1"/>
    <xf numFmtId="167" fontId="4" fillId="0" borderId="4" xfId="2" applyNumberFormat="1" applyFont="1" applyFill="1" applyBorder="1" applyAlignment="1"/>
    <xf numFmtId="167" fontId="4" fillId="0" borderId="0" xfId="2" applyNumberFormat="1" applyFont="1" applyFill="1" applyBorder="1" applyAlignment="1"/>
    <xf numFmtId="167" fontId="4" fillId="0" borderId="5" xfId="2" applyNumberFormat="1" applyFont="1" applyFill="1" applyBorder="1" applyAlignment="1"/>
    <xf numFmtId="167" fontId="4" fillId="0" borderId="7" xfId="2" applyNumberFormat="1" applyFont="1" applyFill="1" applyBorder="1" applyAlignment="1"/>
    <xf numFmtId="167" fontId="4" fillId="0" borderId="8" xfId="2" applyNumberFormat="1" applyFont="1" applyFill="1" applyBorder="1" applyAlignment="1"/>
    <xf numFmtId="0" fontId="3" fillId="0" borderId="0" xfId="0" applyFont="1" applyAlignment="1">
      <alignment horizontal="left"/>
    </xf>
    <xf numFmtId="167" fontId="4" fillId="0" borderId="5" xfId="2" applyNumberFormat="1" applyFont="1" applyFill="1" applyBorder="1" applyAlignment="1">
      <alignment horizontal="right"/>
    </xf>
    <xf numFmtId="166" fontId="3" fillId="0" borderId="4" xfId="1" applyNumberFormat="1" applyFont="1" applyFill="1" applyBorder="1"/>
    <xf numFmtId="166" fontId="3" fillId="0" borderId="0" xfId="1" applyNumberFormat="1" applyFont="1" applyFill="1" applyBorder="1"/>
    <xf numFmtId="166" fontId="3" fillId="0" borderId="5" xfId="1" applyNumberFormat="1" applyFont="1" applyFill="1" applyBorder="1"/>
    <xf numFmtId="0" fontId="5" fillId="0" borderId="2" xfId="0" applyFont="1" applyBorder="1"/>
    <xf numFmtId="0" fontId="3" fillId="0" borderId="0" xfId="0" applyFont="1" applyAlignment="1">
      <alignment horizontal="left" indent="1"/>
    </xf>
    <xf numFmtId="166" fontId="3" fillId="0" borderId="4" xfId="1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66" fontId="3" fillId="0" borderId="5" xfId="1" applyNumberFormat="1" applyFont="1" applyFill="1" applyBorder="1" applyAlignment="1">
      <alignment horizontal="right"/>
    </xf>
    <xf numFmtId="166" fontId="3" fillId="0" borderId="6" xfId="1" applyNumberFormat="1" applyFont="1" applyFill="1" applyBorder="1" applyAlignment="1">
      <alignment horizontal="right"/>
    </xf>
    <xf numFmtId="166" fontId="3" fillId="0" borderId="7" xfId="1" applyNumberFormat="1" applyFont="1" applyFill="1" applyBorder="1" applyAlignment="1">
      <alignment horizontal="right"/>
    </xf>
    <xf numFmtId="166" fontId="3" fillId="0" borderId="8" xfId="1" applyNumberFormat="1" applyFont="1" applyFill="1" applyBorder="1" applyAlignment="1">
      <alignment horizontal="right"/>
    </xf>
    <xf numFmtId="167" fontId="4" fillId="0" borderId="4" xfId="2" applyNumberFormat="1" applyFont="1" applyFill="1" applyBorder="1" applyAlignment="1">
      <alignment horizontal="right"/>
    </xf>
    <xf numFmtId="167" fontId="4" fillId="0" borderId="0" xfId="2" applyNumberFormat="1" applyFont="1" applyFill="1" applyBorder="1" applyAlignment="1">
      <alignment horizontal="right"/>
    </xf>
    <xf numFmtId="9" fontId="3" fillId="0" borderId="4" xfId="1" applyFont="1" applyFill="1" applyBorder="1"/>
    <xf numFmtId="9" fontId="3" fillId="0" borderId="0" xfId="1" applyFont="1" applyFill="1" applyBorder="1"/>
    <xf numFmtId="9" fontId="3" fillId="0" borderId="5" xfId="1" applyFont="1" applyFill="1" applyBorder="1"/>
    <xf numFmtId="168" fontId="4" fillId="0" borderId="4" xfId="2" applyNumberFormat="1" applyFont="1" applyFill="1" applyBorder="1" applyAlignment="1"/>
    <xf numFmtId="168" fontId="4" fillId="0" borderId="0" xfId="2" applyNumberFormat="1" applyFont="1" applyFill="1" applyBorder="1" applyAlignment="1"/>
    <xf numFmtId="168" fontId="4" fillId="0" borderId="5" xfId="2" applyNumberFormat="1" applyFont="1" applyFill="1" applyBorder="1" applyAlignment="1"/>
    <xf numFmtId="3" fontId="14" fillId="4" borderId="0" xfId="0" applyNumberFormat="1" applyFont="1" applyFill="1" applyAlignment="1">
      <alignment horizontal="center"/>
    </xf>
    <xf numFmtId="9" fontId="2" fillId="0" borderId="0" xfId="1" applyFont="1" applyFill="1" applyBorder="1"/>
    <xf numFmtId="9" fontId="2" fillId="0" borderId="5" xfId="1" applyFont="1" applyFill="1" applyBorder="1"/>
    <xf numFmtId="9" fontId="6" fillId="3" borderId="0" xfId="1" applyFont="1" applyFill="1" applyBorder="1"/>
    <xf numFmtId="9" fontId="6" fillId="0" borderId="0" xfId="1" applyFont="1" applyFill="1" applyBorder="1"/>
    <xf numFmtId="9" fontId="6" fillId="3" borderId="5" xfId="1" applyFont="1" applyFill="1" applyBorder="1"/>
    <xf numFmtId="0" fontId="4" fillId="0" borderId="9" xfId="0" applyFont="1" applyBorder="1" applyAlignment="1">
      <alignment horizontal="left"/>
    </xf>
    <xf numFmtId="0" fontId="9" fillId="0" borderId="9" xfId="0" applyFont="1" applyBorder="1" applyAlignment="1">
      <alignment horizontal="left" indent="1"/>
    </xf>
    <xf numFmtId="167" fontId="4" fillId="0" borderId="9" xfId="2" applyNumberFormat="1" applyFont="1" applyFill="1" applyBorder="1" applyAlignment="1"/>
    <xf numFmtId="166" fontId="3" fillId="0" borderId="9" xfId="1" applyNumberFormat="1" applyFont="1" applyFill="1" applyBorder="1"/>
    <xf numFmtId="165" fontId="4" fillId="0" borderId="10" xfId="0" applyNumberFormat="1" applyFont="1" applyBorder="1"/>
    <xf numFmtId="166" fontId="3" fillId="0" borderId="10" xfId="1" applyNumberFormat="1" applyFont="1" applyFill="1" applyBorder="1"/>
    <xf numFmtId="0" fontId="3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4" fillId="0" borderId="9" xfId="0" applyNumberFormat="1" applyFont="1" applyBorder="1"/>
    <xf numFmtId="0" fontId="5" fillId="2" borderId="9" xfId="0" applyFont="1" applyFill="1" applyBorder="1"/>
    <xf numFmtId="165" fontId="4" fillId="0" borderId="5" xfId="0" applyNumberFormat="1" applyFont="1" applyBorder="1"/>
    <xf numFmtId="0" fontId="5" fillId="4" borderId="5" xfId="0" applyFont="1" applyFill="1" applyBorder="1"/>
    <xf numFmtId="0" fontId="4" fillId="0" borderId="4" xfId="0" applyFont="1" applyBorder="1" applyAlignment="1">
      <alignment horizontal="center"/>
    </xf>
    <xf numFmtId="167" fontId="17" fillId="0" borderId="5" xfId="2" applyNumberFormat="1" applyFont="1" applyFill="1" applyBorder="1" applyAlignment="1">
      <alignment horizontal="right"/>
    </xf>
    <xf numFmtId="9" fontId="2" fillId="0" borderId="4" xfId="1" applyFont="1" applyFill="1" applyBorder="1"/>
    <xf numFmtId="9" fontId="6" fillId="3" borderId="4" xfId="1" applyFont="1" applyFill="1" applyBorder="1"/>
    <xf numFmtId="3" fontId="6" fillId="4" borderId="4" xfId="0" applyNumberFormat="1" applyFont="1" applyFill="1" applyBorder="1"/>
    <xf numFmtId="0" fontId="5" fillId="2" borderId="11" xfId="0" applyFont="1" applyFill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167" fontId="4" fillId="0" borderId="13" xfId="2" applyNumberFormat="1" applyFont="1" applyFill="1" applyBorder="1" applyAlignment="1"/>
    <xf numFmtId="165" fontId="4" fillId="0" borderId="14" xfId="0" applyNumberFormat="1" applyFont="1" applyBorder="1"/>
    <xf numFmtId="165" fontId="4" fillId="0" borderId="2" xfId="0" applyNumberFormat="1" applyFon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FBFBF"/>
      <color rgb="FF1136A8"/>
      <color rgb="FF787878"/>
      <color rgb="FF1D5EDC"/>
      <color rgb="FF666666"/>
      <color rgb="FF3F3F3F"/>
      <color rgb="FF00A185"/>
      <color rgb="FFF37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g"/><Relationship Id="rId1" Type="http://schemas.openxmlformats.org/officeDocument/2006/relationships/image" Target="../media/image4.png"/><Relationship Id="rId5" Type="http://schemas.openxmlformats.org/officeDocument/2006/relationships/image" Target="../media/image8.jp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692150</xdr:colOff>
      <xdr:row>4</xdr:row>
      <xdr:rowOff>34925</xdr:rowOff>
    </xdr:from>
    <xdr:to>
      <xdr:col>2</xdr:col>
      <xdr:colOff>1663003</xdr:colOff>
      <xdr:row>10</xdr:row>
      <xdr:rowOff>44450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710056-0B7E-4020-8F63-43C43EEA4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475" y="520700"/>
          <a:ext cx="970853" cy="981075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68</xdr:row>
      <xdr:rowOff>149225</xdr:rowOff>
    </xdr:from>
    <xdr:to>
      <xdr:col>2</xdr:col>
      <xdr:colOff>1770715</xdr:colOff>
      <xdr:row>69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575168C-1628-4C0B-8092-DD04BC92D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0998200"/>
          <a:ext cx="1303990" cy="16510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76</xdr:row>
      <xdr:rowOff>142875</xdr:rowOff>
    </xdr:from>
    <xdr:to>
      <xdr:col>2</xdr:col>
      <xdr:colOff>1719212</xdr:colOff>
      <xdr:row>79</xdr:row>
      <xdr:rowOff>41316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7B4F0FA-D7FB-4F04-958B-805E346FB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8200" y="12287250"/>
          <a:ext cx="1195337" cy="384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9</xdr:row>
      <xdr:rowOff>63500</xdr:rowOff>
    </xdr:from>
    <xdr:to>
      <xdr:col>2</xdr:col>
      <xdr:colOff>1501034</xdr:colOff>
      <xdr:row>15</xdr:row>
      <xdr:rowOff>73467</xdr:rowOff>
    </xdr:to>
    <xdr:pic>
      <xdr:nvPicPr>
        <xdr:cNvPr id="2" name="Picture 1" descr="Logo, icon&#10;&#10;Description automatically generated">
          <a:extLst>
            <a:ext uri="{FF2B5EF4-FFF2-40B4-BE49-F238E27FC236}">
              <a16:creationId xmlns:a16="http://schemas.microsoft.com/office/drawing/2014/main" id="{9F2B5C74-A195-43E8-9F96-149098638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1358900"/>
          <a:ext cx="920009" cy="1038667"/>
        </a:xfrm>
        <a:prstGeom prst="rect">
          <a:avLst/>
        </a:prstGeom>
      </xdr:spPr>
    </xdr:pic>
    <xdr:clientData/>
  </xdr:twoCellAnchor>
  <xdr:twoCellAnchor editAs="oneCell">
    <xdr:from>
      <xdr:col>2</xdr:col>
      <xdr:colOff>283122</xdr:colOff>
      <xdr:row>19</xdr:row>
      <xdr:rowOff>57150</xdr:rowOff>
    </xdr:from>
    <xdr:to>
      <xdr:col>2</xdr:col>
      <xdr:colOff>1730781</xdr:colOff>
      <xdr:row>23</xdr:row>
      <xdr:rowOff>16191</xdr:rowOff>
    </xdr:to>
    <xdr:pic>
      <xdr:nvPicPr>
        <xdr:cNvPr id="3" name="Google Shape;117;p12">
          <a:extLst>
            <a:ext uri="{FF2B5EF4-FFF2-40B4-BE49-F238E27FC236}">
              <a16:creationId xmlns:a16="http://schemas.microsoft.com/office/drawing/2014/main" id="{CCF7D426-98B0-4E82-8DEA-DEF240BD1205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2">
          <a:alphaModFix/>
        </a:blip>
        <a:srcRect t="15253" b="16802"/>
        <a:stretch/>
      </xdr:blipFill>
      <xdr:spPr>
        <a:xfrm>
          <a:off x="597447" y="3086100"/>
          <a:ext cx="1438134" cy="6575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384175</xdr:colOff>
      <xdr:row>30</xdr:row>
      <xdr:rowOff>168275</xdr:rowOff>
    </xdr:from>
    <xdr:to>
      <xdr:col>2</xdr:col>
      <xdr:colOff>1674646</xdr:colOff>
      <xdr:row>32</xdr:row>
      <xdr:rowOff>149908</xdr:rowOff>
    </xdr:to>
    <xdr:pic>
      <xdr:nvPicPr>
        <xdr:cNvPr id="6" name="Picture 5" descr="A picture containing shape&#10;&#10;Description automatically generated">
          <a:extLst>
            <a:ext uri="{FF2B5EF4-FFF2-40B4-BE49-F238E27FC236}">
              <a16:creationId xmlns:a16="http://schemas.microsoft.com/office/drawing/2014/main" id="{32720ED5-09B5-48A8-9706-F3C46B3D5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" y="5035550"/>
          <a:ext cx="1290471" cy="362633"/>
        </a:xfrm>
        <a:prstGeom prst="rect">
          <a:avLst/>
        </a:prstGeom>
      </xdr:spPr>
    </xdr:pic>
    <xdr:clientData/>
  </xdr:twoCellAnchor>
  <xdr:twoCellAnchor>
    <xdr:from>
      <xdr:col>2</xdr:col>
      <xdr:colOff>571500</xdr:colOff>
      <xdr:row>44</xdr:row>
      <xdr:rowOff>57150</xdr:rowOff>
    </xdr:from>
    <xdr:to>
      <xdr:col>2</xdr:col>
      <xdr:colOff>1517035</xdr:colOff>
      <xdr:row>48</xdr:row>
      <xdr:rowOff>43332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4ABC8E8E-6E5F-4B03-B01C-8F43D3182F1E}"/>
            </a:ext>
          </a:extLst>
        </xdr:cNvPr>
        <xdr:cNvGrpSpPr/>
      </xdr:nvGrpSpPr>
      <xdr:grpSpPr>
        <a:xfrm>
          <a:off x="1000125" y="7429500"/>
          <a:ext cx="945535" cy="691032"/>
          <a:chOff x="6809209" y="1275165"/>
          <a:chExt cx="945535" cy="691032"/>
        </a:xfrm>
      </xdr:grpSpPr>
      <xdr:sp macro="" textlink="">
        <xdr:nvSpPr>
          <xdr:cNvPr id="17" name="TextBox 61">
            <a:extLst>
              <a:ext uri="{FF2B5EF4-FFF2-40B4-BE49-F238E27FC236}">
                <a16:creationId xmlns:a16="http://schemas.microsoft.com/office/drawing/2014/main" id="{30F6C3CA-BCC9-424B-9428-3BE018FF929A}"/>
              </a:ext>
            </a:extLst>
          </xdr:cNvPr>
          <xdr:cNvSpPr txBox="1"/>
        </xdr:nvSpPr>
        <xdr:spPr>
          <a:xfrm>
            <a:off x="6809209" y="1717988"/>
            <a:ext cx="945535" cy="24820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609585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ZA" sz="1000" b="1" i="0" u="none" strike="noStrike" kern="1200" cap="none" spc="0" normalizeH="0" baseline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Verdana"/>
                <a:ea typeface="+mn-ea"/>
                <a:cs typeface="+mn-cs"/>
              </a:rPr>
              <a:t>Brazil</a:t>
            </a:r>
          </a:p>
        </xdr:txBody>
      </xdr:sp>
      <xdr:pic>
        <xdr:nvPicPr>
          <xdr:cNvPr id="18" name="Google Shape;130;p12">
            <a:extLst>
              <a:ext uri="{FF2B5EF4-FFF2-40B4-BE49-F238E27FC236}">
                <a16:creationId xmlns:a16="http://schemas.microsoft.com/office/drawing/2014/main" id="{6EEB6A12-958F-4E11-889F-287DF1400B71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4">
            <a:alphaModFix/>
          </a:blip>
          <a:stretch>
            <a:fillRect/>
          </a:stretch>
        </xdr:blipFill>
        <xdr:spPr>
          <a:xfrm>
            <a:off x="6843281" y="1275165"/>
            <a:ext cx="898021" cy="5334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2</xdr:col>
      <xdr:colOff>552450</xdr:colOff>
      <xdr:row>37</xdr:row>
      <xdr:rowOff>41570</xdr:rowOff>
    </xdr:from>
    <xdr:to>
      <xdr:col>2</xdr:col>
      <xdr:colOff>1517035</xdr:colOff>
      <xdr:row>41</xdr:row>
      <xdr:rowOff>59436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A18DCE73-B1D5-4CEE-BD48-F1D95A36865D}"/>
            </a:ext>
          </a:extLst>
        </xdr:cNvPr>
        <xdr:cNvGrpSpPr/>
      </xdr:nvGrpSpPr>
      <xdr:grpSpPr>
        <a:xfrm>
          <a:off x="981075" y="6194720"/>
          <a:ext cx="964585" cy="722716"/>
          <a:chOff x="4131769" y="1351725"/>
          <a:chExt cx="964585" cy="722716"/>
        </a:xfrm>
      </xdr:grpSpPr>
      <xdr:pic>
        <xdr:nvPicPr>
          <xdr:cNvPr id="23" name="Google Shape;304;p18">
            <a:extLst>
              <a:ext uri="{FF2B5EF4-FFF2-40B4-BE49-F238E27FC236}">
                <a16:creationId xmlns:a16="http://schemas.microsoft.com/office/drawing/2014/main" id="{979F33DC-49D3-4F04-8443-6BF48C79A51D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5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alphaModFix/>
          </a:blip>
          <a:stretch>
            <a:fillRect/>
          </a:stretch>
        </xdr:blipFill>
        <xdr:spPr>
          <a:xfrm>
            <a:off x="4131769" y="1351725"/>
            <a:ext cx="942166" cy="62517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4" name="TextBox 91">
            <a:extLst>
              <a:ext uri="{FF2B5EF4-FFF2-40B4-BE49-F238E27FC236}">
                <a16:creationId xmlns:a16="http://schemas.microsoft.com/office/drawing/2014/main" id="{AAFC2235-3FF3-4EA4-9E04-2C8AF682958F}"/>
              </a:ext>
            </a:extLst>
          </xdr:cNvPr>
          <xdr:cNvSpPr txBox="1"/>
        </xdr:nvSpPr>
        <xdr:spPr>
          <a:xfrm>
            <a:off x="4150819" y="1841813"/>
            <a:ext cx="945535" cy="23262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609585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ZA" sz="900" b="1" i="0" u="none" strike="noStrike" kern="1200" cap="none" spc="0" normalizeH="0" baseline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Verdana"/>
                <a:ea typeface="+mn-ea"/>
                <a:cs typeface="+mn-cs"/>
              </a:rPr>
              <a:t>Poland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485392</xdr:colOff>
      <xdr:row>13</xdr:row>
      <xdr:rowOff>171450</xdr:rowOff>
    </xdr:from>
    <xdr:to>
      <xdr:col>2</xdr:col>
      <xdr:colOff>1634249</xdr:colOff>
      <xdr:row>17</xdr:row>
      <xdr:rowOff>92665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0CB68702-8ED7-4646-B81F-6AC0EEBA8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17" y="2228850"/>
          <a:ext cx="1148857" cy="626065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371475</xdr:colOff>
      <xdr:row>38</xdr:row>
      <xdr:rowOff>183920</xdr:rowOff>
    </xdr:from>
    <xdr:to>
      <xdr:col>2</xdr:col>
      <xdr:colOff>1784753</xdr:colOff>
      <xdr:row>41</xdr:row>
      <xdr:rowOff>152417</xdr:rowOff>
    </xdr:to>
    <xdr:pic>
      <xdr:nvPicPr>
        <xdr:cNvPr id="3" name="Picture 2" descr="A picture containing drawing&#10;&#10;Description automatically generated">
          <a:extLst>
            <a:ext uri="{FF2B5EF4-FFF2-40B4-BE49-F238E27FC236}">
              <a16:creationId xmlns:a16="http://schemas.microsoft.com/office/drawing/2014/main" id="{77FB0569-A9FC-46FF-8D62-FE4AD5FCF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6460895"/>
          <a:ext cx="1410103" cy="539997"/>
        </a:xfrm>
        <a:prstGeom prst="rect">
          <a:avLst/>
        </a:prstGeom>
      </xdr:spPr>
    </xdr:pic>
    <xdr:clientData/>
  </xdr:twoCellAnchor>
  <xdr:twoCellAnchor editAs="oneCell">
    <xdr:from>
      <xdr:col>2</xdr:col>
      <xdr:colOff>482373</xdr:colOff>
      <xdr:row>26</xdr:row>
      <xdr:rowOff>152400</xdr:rowOff>
    </xdr:from>
    <xdr:to>
      <xdr:col>2</xdr:col>
      <xdr:colOff>1730792</xdr:colOff>
      <xdr:row>30</xdr:row>
      <xdr:rowOff>106413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A2B2C58B-AC00-493C-BA8A-0F56A70D0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698" y="4400550"/>
          <a:ext cx="1248419" cy="655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550988</xdr:colOff>
      <xdr:row>4</xdr:row>
      <xdr:rowOff>69850</xdr:rowOff>
    </xdr:from>
    <xdr:to>
      <xdr:col>2</xdr:col>
      <xdr:colOff>1730437</xdr:colOff>
      <xdr:row>8</xdr:row>
      <xdr:rowOff>15875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3C37C99A-078D-4062-89A4-7E28C7DDA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313" y="555625"/>
          <a:ext cx="1179449" cy="587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485040</xdr:colOff>
      <xdr:row>4</xdr:row>
      <xdr:rowOff>98425</xdr:rowOff>
    </xdr:from>
    <xdr:to>
      <xdr:col>2</xdr:col>
      <xdr:colOff>1786858</xdr:colOff>
      <xdr:row>6</xdr:row>
      <xdr:rowOff>95706</xdr:rowOff>
    </xdr:to>
    <xdr:pic>
      <xdr:nvPicPr>
        <xdr:cNvPr id="2" name="Picture 1" descr="A picture containing icon&#10;&#10;Description automatically generated">
          <a:extLst>
            <a:ext uri="{FF2B5EF4-FFF2-40B4-BE49-F238E27FC236}">
              <a16:creationId xmlns:a16="http://schemas.microsoft.com/office/drawing/2014/main" id="{62A8F8D7-BEDA-4EAB-8879-4FEC47388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365" y="584200"/>
          <a:ext cx="1292293" cy="321131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485775</xdr:colOff>
      <xdr:row>15</xdr:row>
      <xdr:rowOff>149914</xdr:rowOff>
    </xdr:from>
    <xdr:to>
      <xdr:col>2</xdr:col>
      <xdr:colOff>1825656</xdr:colOff>
      <xdr:row>17</xdr:row>
      <xdr:rowOff>110564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8182A64F-3FFF-4309-9547-AF72EB9D1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2474014"/>
          <a:ext cx="1330356" cy="27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2678-76EA-4FE8-A61E-464828C251D8}">
  <sheetPr>
    <pageSetUpPr fitToPage="1"/>
  </sheetPr>
  <dimension ref="B1:S103"/>
  <sheetViews>
    <sheetView showGridLines="0" tabSelected="1" zoomScaleNormal="100" zoomScaleSheetLayoutView="100" workbookViewId="0">
      <pane xSplit="5" ySplit="3" topLeftCell="F4" activePane="bottomRight" state="frozen"/>
      <selection pane="bottomRight" activeCell="B2" sqref="B2"/>
      <selection pane="bottomLeft" activeCell="A3" sqref="A3"/>
      <selection pane="topRight" activeCell="E1" sqref="E1"/>
    </sheetView>
  </sheetViews>
  <sheetFormatPr defaultColWidth="9.140625" defaultRowHeight="12.95"/>
  <cols>
    <col min="1" max="1" width="1.7109375" style="12" customWidth="1"/>
    <col min="2" max="2" width="4.7109375" style="2" customWidth="1"/>
    <col min="3" max="3" width="33.85546875" style="8" customWidth="1"/>
    <col min="4" max="4" width="2.85546875" style="8" customWidth="1"/>
    <col min="5" max="5" width="44.42578125" style="2" bestFit="1" customWidth="1"/>
    <col min="6" max="8" width="12.140625" style="2" customWidth="1"/>
    <col min="9" max="9" width="2.42578125" style="2" customWidth="1"/>
    <col min="10" max="11" width="12.140625" style="2" customWidth="1"/>
    <col min="12" max="16384" width="9.140625" style="12"/>
  </cols>
  <sheetData>
    <row r="1" spans="2:19" ht="7.5" customHeight="1" thickBot="1"/>
    <row r="2" spans="2:19">
      <c r="B2" s="20" t="s">
        <v>0</v>
      </c>
      <c r="C2" s="21"/>
      <c r="D2" s="21"/>
      <c r="E2" s="112"/>
      <c r="F2" s="22"/>
      <c r="G2" s="22"/>
      <c r="H2" s="22"/>
      <c r="I2" s="113"/>
      <c r="J2" s="22"/>
      <c r="K2" s="23"/>
    </row>
    <row r="3" spans="2:19">
      <c r="B3" s="24"/>
      <c r="C3" s="9" t="s">
        <v>1</v>
      </c>
      <c r="D3" s="12" t="s">
        <v>2</v>
      </c>
      <c r="E3" s="100"/>
      <c r="F3" s="9" t="s">
        <v>3</v>
      </c>
      <c r="G3" s="9" t="s">
        <v>4</v>
      </c>
      <c r="H3" s="101" t="s">
        <v>5</v>
      </c>
      <c r="I3" s="102"/>
      <c r="J3" s="9" t="s">
        <v>6</v>
      </c>
      <c r="K3" s="25" t="s">
        <v>7</v>
      </c>
    </row>
    <row r="4" spans="2:19">
      <c r="B4" s="24"/>
      <c r="C4" s="12"/>
      <c r="D4" s="11" t="s">
        <v>8</v>
      </c>
      <c r="E4" s="104"/>
      <c r="F4" s="10"/>
      <c r="G4" s="10"/>
      <c r="H4" s="10"/>
      <c r="I4" s="102"/>
      <c r="J4" s="10"/>
      <c r="K4" s="26"/>
    </row>
    <row r="5" spans="2:19">
      <c r="B5" s="24"/>
      <c r="C5" s="12"/>
      <c r="D5" s="14" t="s">
        <v>9</v>
      </c>
      <c r="E5" s="94"/>
      <c r="F5" s="63">
        <f>F13+F21+F29+F37+F45+F53</f>
        <v>1840</v>
      </c>
      <c r="G5" s="63">
        <f>G13+G21+G29+G37+G45+G53</f>
        <v>1908</v>
      </c>
      <c r="H5" s="96">
        <f>H13+H21+H29+H37+H53</f>
        <v>2608</v>
      </c>
      <c r="I5" s="98"/>
      <c r="J5" s="63">
        <f>J13+J21+J29+J37+J45+J53</f>
        <v>3596</v>
      </c>
      <c r="K5" s="64">
        <f>K13+K21+K29+K37+K45+K53</f>
        <v>4266</v>
      </c>
      <c r="L5" s="2"/>
      <c r="M5" s="2"/>
      <c r="N5" s="2"/>
      <c r="O5" s="2"/>
      <c r="P5" s="2"/>
      <c r="Q5" s="2"/>
      <c r="R5" s="2"/>
      <c r="S5" s="2"/>
    </row>
    <row r="6" spans="2:19">
      <c r="B6" s="24"/>
      <c r="C6" s="12"/>
      <c r="D6" s="73" t="s">
        <v>10</v>
      </c>
      <c r="E6" s="95"/>
      <c r="F6" s="70">
        <v>0.25</v>
      </c>
      <c r="G6" s="70">
        <f>G5/F5-1</f>
        <v>3.6956521739130332E-2</v>
      </c>
      <c r="H6" s="97">
        <f>H5/G5-1</f>
        <v>0.36687631027253675</v>
      </c>
      <c r="I6" s="99"/>
      <c r="J6" s="70">
        <v>0.08</v>
      </c>
      <c r="K6" s="71">
        <f>K5/J5-1</f>
        <v>0.18631813125695218</v>
      </c>
      <c r="L6" s="2"/>
      <c r="M6" s="2"/>
      <c r="N6" s="2"/>
      <c r="O6" s="2"/>
      <c r="P6" s="2"/>
      <c r="Q6" s="2"/>
      <c r="R6" s="2"/>
      <c r="S6" s="2"/>
    </row>
    <row r="7" spans="2:19">
      <c r="B7" s="24"/>
      <c r="C7" s="12"/>
      <c r="D7" s="73" t="s">
        <v>11</v>
      </c>
      <c r="E7" s="95"/>
      <c r="F7" s="70">
        <v>0.28999999999999998</v>
      </c>
      <c r="G7" s="70">
        <v>0.28000000000000003</v>
      </c>
      <c r="H7" s="97">
        <v>0.51</v>
      </c>
      <c r="I7" s="99"/>
      <c r="J7" s="70">
        <v>0.26</v>
      </c>
      <c r="K7" s="71">
        <v>0.33</v>
      </c>
      <c r="L7" s="2"/>
      <c r="M7" s="2"/>
      <c r="N7" s="2"/>
      <c r="O7" s="2"/>
      <c r="P7" s="2"/>
      <c r="Q7" s="2"/>
      <c r="R7" s="2"/>
      <c r="S7" s="2"/>
    </row>
    <row r="8" spans="2:19">
      <c r="B8" s="24"/>
      <c r="C8" s="12"/>
      <c r="D8" s="14" t="s">
        <v>12</v>
      </c>
      <c r="E8" s="94"/>
      <c r="F8" s="63">
        <f>F16+F24+F32+F40+F48+F56</f>
        <v>-193</v>
      </c>
      <c r="G8" s="63">
        <f>G16+G24+G32+G40+G48+G56</f>
        <v>-355</v>
      </c>
      <c r="H8" s="96">
        <f>H16+H24+H32+H40+H56</f>
        <v>-239</v>
      </c>
      <c r="I8" s="98"/>
      <c r="J8" s="63">
        <f>J16+J24+J32+J40+J48+J56</f>
        <v>-519</v>
      </c>
      <c r="K8" s="64">
        <f>K16+K24+K32+K40+K48+K56</f>
        <v>-789</v>
      </c>
      <c r="L8" s="2"/>
      <c r="M8" s="2"/>
      <c r="N8" s="2"/>
      <c r="O8" s="2"/>
      <c r="P8" s="2"/>
      <c r="Q8" s="2"/>
      <c r="R8" s="2"/>
      <c r="S8" s="2"/>
    </row>
    <row r="9" spans="2:19">
      <c r="B9" s="24"/>
      <c r="C9" s="12"/>
      <c r="D9" s="73" t="s">
        <v>13</v>
      </c>
      <c r="E9" s="95"/>
      <c r="F9" s="70">
        <f>F8/F5</f>
        <v>-0.10489130434782609</v>
      </c>
      <c r="G9" s="70">
        <f>G8/G5</f>
        <v>-0.1860587002096436</v>
      </c>
      <c r="H9" s="97">
        <f>H8/H5</f>
        <v>-9.1641104294478526E-2</v>
      </c>
      <c r="I9" s="99"/>
      <c r="J9" s="70">
        <f>J8/J5</f>
        <v>-0.14432703003337041</v>
      </c>
      <c r="K9" s="71">
        <f>K8/K5</f>
        <v>-0.1849507735583685</v>
      </c>
      <c r="L9" s="2"/>
      <c r="M9" s="2"/>
      <c r="N9" s="2"/>
      <c r="O9" s="2"/>
      <c r="P9" s="2"/>
      <c r="Q9" s="2"/>
      <c r="R9" s="2"/>
      <c r="S9" s="2"/>
    </row>
    <row r="10" spans="2:19">
      <c r="B10" s="24"/>
      <c r="C10" s="12"/>
      <c r="D10" s="14" t="s">
        <v>14</v>
      </c>
      <c r="E10" s="94"/>
      <c r="F10" s="63">
        <f>F18+F26+F34+F42+F50+F58</f>
        <v>-220</v>
      </c>
      <c r="G10" s="63">
        <f>G18+G26+G34+G42+G50+G58</f>
        <v>-416</v>
      </c>
      <c r="H10" s="96">
        <f>H18+H26+H34+H42+H58</f>
        <v>-316</v>
      </c>
      <c r="I10" s="98"/>
      <c r="J10" s="63">
        <f>J18+J26+J34+J42+J50+J58</f>
        <v>-575</v>
      </c>
      <c r="K10" s="64">
        <f>K18+K26+K34+K42+K50+K58</f>
        <v>-918</v>
      </c>
      <c r="L10" s="2"/>
      <c r="M10" s="2"/>
      <c r="N10" s="2"/>
      <c r="O10" s="2"/>
      <c r="P10" s="2"/>
      <c r="Q10" s="2"/>
      <c r="R10" s="2"/>
      <c r="S10" s="2"/>
    </row>
    <row r="11" spans="2:19">
      <c r="B11" s="24"/>
      <c r="C11" s="12"/>
      <c r="D11" s="73" t="s">
        <v>15</v>
      </c>
      <c r="E11" s="95"/>
      <c r="F11" s="70">
        <f>F10/F5</f>
        <v>-0.11956521739130435</v>
      </c>
      <c r="G11" s="70">
        <f>G10/G5</f>
        <v>-0.2180293501048218</v>
      </c>
      <c r="H11" s="97">
        <f>H10/H5</f>
        <v>-0.12116564417177914</v>
      </c>
      <c r="I11" s="99"/>
      <c r="J11" s="70">
        <f>J10/J5</f>
        <v>-0.15989988876529476</v>
      </c>
      <c r="K11" s="71">
        <f>K10/K5</f>
        <v>-0.21518987341772153</v>
      </c>
      <c r="L11" s="2"/>
      <c r="M11" s="2"/>
      <c r="N11" s="2"/>
      <c r="O11" s="2"/>
      <c r="P11" s="2"/>
      <c r="Q11" s="2"/>
      <c r="R11" s="2"/>
      <c r="S11" s="2"/>
    </row>
    <row r="12" spans="2:19">
      <c r="B12" s="24"/>
      <c r="C12" s="12"/>
      <c r="D12" s="11" t="s">
        <v>16</v>
      </c>
      <c r="E12" s="104"/>
      <c r="F12" s="10"/>
      <c r="G12" s="10"/>
      <c r="H12" s="10"/>
      <c r="I12" s="102"/>
      <c r="J12" s="10"/>
      <c r="K12" s="26"/>
      <c r="L12" s="2"/>
      <c r="M12" s="2"/>
      <c r="N12" s="2"/>
      <c r="O12" s="2"/>
      <c r="P12" s="2"/>
      <c r="Q12" s="2"/>
      <c r="R12" s="2"/>
      <c r="S12" s="2"/>
    </row>
    <row r="13" spans="2:19">
      <c r="B13" s="24"/>
      <c r="C13" s="12"/>
      <c r="D13" s="14" t="s">
        <v>9</v>
      </c>
      <c r="E13" s="103"/>
      <c r="F13" s="63">
        <f>Classifieds!F5</f>
        <v>396</v>
      </c>
      <c r="G13" s="63">
        <f>Classifieds!G5</f>
        <v>587</v>
      </c>
      <c r="H13" s="63">
        <f>Classifieds!H5</f>
        <v>628</v>
      </c>
      <c r="I13" s="99"/>
      <c r="J13" s="63">
        <f>Classifieds!J5</f>
        <v>857</v>
      </c>
      <c r="K13" s="64">
        <f>Classifieds!K5</f>
        <v>1281</v>
      </c>
    </row>
    <row r="14" spans="2:19">
      <c r="B14" s="24"/>
      <c r="C14" s="12"/>
      <c r="D14" s="73" t="s">
        <v>10</v>
      </c>
      <c r="E14" s="103"/>
      <c r="F14" s="70">
        <f>Classifieds!F6</f>
        <v>0.4</v>
      </c>
      <c r="G14" s="70">
        <f>Classifieds!G6</f>
        <v>0.48232323232323226</v>
      </c>
      <c r="H14" s="70">
        <f>Classifieds!H6</f>
        <v>6.9846678023850028E-2</v>
      </c>
      <c r="I14" s="99"/>
      <c r="J14" s="70">
        <f>Classifieds!J6</f>
        <v>0.39579999999999999</v>
      </c>
      <c r="K14" s="71">
        <f>Classifieds!K6</f>
        <v>0.49474912485414246</v>
      </c>
    </row>
    <row r="15" spans="2:19">
      <c r="B15" s="24"/>
      <c r="C15" s="12"/>
      <c r="D15" s="73" t="s">
        <v>11</v>
      </c>
      <c r="E15" s="103"/>
      <c r="F15" s="70">
        <f>Classifieds!F7</f>
        <v>0.38</v>
      </c>
      <c r="G15" s="70">
        <f>Classifieds!G7</f>
        <v>0.38</v>
      </c>
      <c r="H15" s="70">
        <f>Classifieds!H7</f>
        <v>-0.03</v>
      </c>
      <c r="I15" s="99"/>
      <c r="J15" s="70">
        <f>Classifieds!J7</f>
        <v>0.37</v>
      </c>
      <c r="K15" s="71">
        <f>Classifieds!K7</f>
        <v>0.37</v>
      </c>
    </row>
    <row r="16" spans="2:19">
      <c r="B16" s="24"/>
      <c r="C16" s="12"/>
      <c r="D16" s="14" t="s">
        <v>12</v>
      </c>
      <c r="E16" s="103"/>
      <c r="F16" s="63">
        <v>50</v>
      </c>
      <c r="G16" s="63">
        <v>59</v>
      </c>
      <c r="H16" s="63">
        <v>39</v>
      </c>
      <c r="I16" s="99"/>
      <c r="J16" s="63">
        <v>10</v>
      </c>
      <c r="K16" s="64">
        <v>82</v>
      </c>
    </row>
    <row r="17" spans="2:11">
      <c r="B17" s="24"/>
      <c r="C17" s="12"/>
      <c r="D17" s="73" t="s">
        <v>13</v>
      </c>
      <c r="E17" s="103"/>
      <c r="F17" s="70">
        <f>F16/F13</f>
        <v>0.12626262626262627</v>
      </c>
      <c r="G17" s="70">
        <f>G16/G13</f>
        <v>0.10051107325383304</v>
      </c>
      <c r="H17" s="70">
        <f>H16/H13</f>
        <v>6.2101910828025478E-2</v>
      </c>
      <c r="I17" s="99"/>
      <c r="J17" s="70">
        <f>J16/J13</f>
        <v>1.1668611435239206E-2</v>
      </c>
      <c r="K17" s="71">
        <f>K16/K13</f>
        <v>6.401249024199844E-2</v>
      </c>
    </row>
    <row r="18" spans="2:11">
      <c r="B18" s="24"/>
      <c r="C18" s="12"/>
      <c r="D18" s="14" t="s">
        <v>14</v>
      </c>
      <c r="E18" s="103"/>
      <c r="F18" s="63">
        <f>Classifieds!F8</f>
        <v>42</v>
      </c>
      <c r="G18" s="63">
        <f>Classifieds!G8</f>
        <v>37</v>
      </c>
      <c r="H18" s="63">
        <f>Classifieds!H8</f>
        <v>12</v>
      </c>
      <c r="I18" s="99"/>
      <c r="J18" s="63">
        <f>Classifieds!J8</f>
        <v>-6</v>
      </c>
      <c r="K18" s="64">
        <f>Classifieds!K8</f>
        <v>34</v>
      </c>
    </row>
    <row r="19" spans="2:11">
      <c r="B19" s="24"/>
      <c r="C19" s="12"/>
      <c r="D19" s="73" t="s">
        <v>15</v>
      </c>
      <c r="E19" s="103"/>
      <c r="F19" s="70">
        <f>Classifieds!F9</f>
        <v>0.10606060606060606</v>
      </c>
      <c r="G19" s="70">
        <f>Classifieds!G9</f>
        <v>6.3032367972742753E-2</v>
      </c>
      <c r="H19" s="70">
        <f>Classifieds!H9</f>
        <v>1.9108280254777069E-2</v>
      </c>
      <c r="I19" s="99"/>
      <c r="J19" s="70">
        <f>Classifieds!J9</f>
        <v>-7.0011668611435242E-3</v>
      </c>
      <c r="K19" s="71">
        <f>Classifieds!K9</f>
        <v>2.6541764246682281E-2</v>
      </c>
    </row>
    <row r="20" spans="2:11">
      <c r="B20" s="24"/>
      <c r="C20" s="12"/>
      <c r="D20" s="11" t="s">
        <v>17</v>
      </c>
      <c r="E20" s="104"/>
      <c r="F20" s="10"/>
      <c r="G20" s="10"/>
      <c r="H20" s="10"/>
      <c r="I20" s="102"/>
      <c r="J20" s="10"/>
      <c r="K20" s="26"/>
    </row>
    <row r="21" spans="2:11">
      <c r="B21" s="24"/>
      <c r="C21" s="12"/>
      <c r="D21" s="14" t="s">
        <v>9</v>
      </c>
      <c r="E21" s="94"/>
      <c r="F21" s="63">
        <f>'Food Delivery'!F8</f>
        <v>181</v>
      </c>
      <c r="G21" s="63">
        <f>'Food Delivery'!G8</f>
        <v>306</v>
      </c>
      <c r="H21" s="63">
        <f>'Food Delivery'!H8</f>
        <v>610</v>
      </c>
      <c r="I21" s="98"/>
      <c r="J21" s="63">
        <f>'Food Delivery'!J8</f>
        <v>377</v>
      </c>
      <c r="K21" s="64">
        <f>'Food Delivery'!K8</f>
        <v>751</v>
      </c>
    </row>
    <row r="22" spans="2:11">
      <c r="B22" s="24"/>
      <c r="C22" s="12"/>
      <c r="D22" s="73" t="s">
        <v>10</v>
      </c>
      <c r="E22" s="95"/>
      <c r="F22" s="70">
        <f>'Food Delivery'!F9</f>
        <v>2.23</v>
      </c>
      <c r="G22" s="70">
        <f>'Food Delivery'!G9</f>
        <v>0.69060773480662974</v>
      </c>
      <c r="H22" s="70">
        <f>'Food Delivery'!H9</f>
        <v>0.99346405228758172</v>
      </c>
      <c r="I22" s="99"/>
      <c r="J22" s="70">
        <f>'Food Delivery'!J9</f>
        <v>1.27</v>
      </c>
      <c r="K22" s="71">
        <f>'Food Delivery'!K9</f>
        <v>0.99204244031830235</v>
      </c>
    </row>
    <row r="23" spans="2:11">
      <c r="B23" s="24"/>
      <c r="C23" s="12"/>
      <c r="D23" s="73" t="s">
        <v>11</v>
      </c>
      <c r="E23" s="95"/>
      <c r="F23" s="70">
        <f>'Food Delivery'!F10</f>
        <v>0.79</v>
      </c>
      <c r="G23" s="70">
        <f>'Food Delivery'!G10</f>
        <v>0.69</v>
      </c>
      <c r="H23" s="70">
        <f>'Food Delivery'!H10</f>
        <v>1.41</v>
      </c>
      <c r="I23" s="99"/>
      <c r="J23" s="70">
        <f>'Food Delivery'!J10</f>
        <v>0.56999999999999995</v>
      </c>
      <c r="K23" s="71">
        <f>'Food Delivery'!K10</f>
        <v>1.05</v>
      </c>
    </row>
    <row r="24" spans="2:11">
      <c r="B24" s="24"/>
      <c r="C24" s="12"/>
      <c r="D24" s="14" t="s">
        <v>12</v>
      </c>
      <c r="E24" s="94"/>
      <c r="F24" s="63">
        <v>-39</v>
      </c>
      <c r="G24" s="63">
        <v>-273</v>
      </c>
      <c r="H24" s="63">
        <v>-166</v>
      </c>
      <c r="I24" s="98"/>
      <c r="J24" s="63">
        <v>-162</v>
      </c>
      <c r="K24" s="64">
        <v>-596</v>
      </c>
    </row>
    <row r="25" spans="2:11">
      <c r="B25" s="24"/>
      <c r="C25" s="12"/>
      <c r="D25" s="73" t="s">
        <v>13</v>
      </c>
      <c r="E25" s="95"/>
      <c r="F25" s="70">
        <f>F24/F21</f>
        <v>-0.21546961325966851</v>
      </c>
      <c r="G25" s="70">
        <f>G24/G21</f>
        <v>-0.89215686274509809</v>
      </c>
      <c r="H25" s="70">
        <f>H24/H21</f>
        <v>-0.27213114754098361</v>
      </c>
      <c r="I25" s="99"/>
      <c r="J25" s="70">
        <f>J24/J21</f>
        <v>-0.42970822281167109</v>
      </c>
      <c r="K25" s="71">
        <f>K24/K21</f>
        <v>-0.79360852197070575</v>
      </c>
    </row>
    <row r="26" spans="2:11">
      <c r="B26" s="24"/>
      <c r="C26" s="12"/>
      <c r="D26" s="14" t="s">
        <v>14</v>
      </c>
      <c r="E26" s="94"/>
      <c r="F26" s="63">
        <f>'Food Delivery'!F11</f>
        <v>-41</v>
      </c>
      <c r="G26" s="63">
        <f>'Food Delivery'!G11</f>
        <v>-283</v>
      </c>
      <c r="H26" s="63">
        <f>'Food Delivery'!H11</f>
        <v>-187</v>
      </c>
      <c r="I26" s="98"/>
      <c r="J26" s="63">
        <f>'Food Delivery'!J11</f>
        <v>-171</v>
      </c>
      <c r="K26" s="64">
        <f>'Food Delivery'!K11</f>
        <v>-624</v>
      </c>
    </row>
    <row r="27" spans="2:11">
      <c r="B27" s="24"/>
      <c r="C27" s="12"/>
      <c r="D27" s="73" t="s">
        <v>15</v>
      </c>
      <c r="E27" s="95"/>
      <c r="F27" s="70">
        <f>F26/F21</f>
        <v>-0.22651933701657459</v>
      </c>
      <c r="G27" s="70">
        <f>G26/G21</f>
        <v>-0.92483660130718959</v>
      </c>
      <c r="H27" s="70">
        <f>H26/H21</f>
        <v>-0.30655737704918035</v>
      </c>
      <c r="I27" s="99"/>
      <c r="J27" s="70">
        <f>J26/J21</f>
        <v>-0.45358090185676392</v>
      </c>
      <c r="K27" s="71">
        <f>K26/K21</f>
        <v>-0.83089214380825571</v>
      </c>
    </row>
    <row r="28" spans="2:11">
      <c r="B28" s="24"/>
      <c r="C28" s="12"/>
      <c r="D28" s="11" t="s">
        <v>18</v>
      </c>
      <c r="E28" s="104"/>
      <c r="F28" s="10"/>
      <c r="G28" s="10"/>
      <c r="H28" s="10"/>
      <c r="I28" s="102"/>
      <c r="J28" s="10"/>
      <c r="K28" s="26"/>
    </row>
    <row r="29" spans="2:11">
      <c r="B29" s="24"/>
      <c r="C29" s="12"/>
      <c r="D29" s="14" t="s">
        <v>9</v>
      </c>
      <c r="E29" s="103"/>
      <c r="F29" s="63">
        <f>'Payments &amp; Fintech'!F10</f>
        <v>171</v>
      </c>
      <c r="G29" s="63">
        <f>'Payments &amp; Fintech'!G10</f>
        <v>199</v>
      </c>
      <c r="H29" s="63">
        <f>'Payments &amp; Fintech'!H10</f>
        <v>252</v>
      </c>
      <c r="I29" s="102"/>
      <c r="J29" s="63">
        <f>'Payments &amp; Fintech'!J10</f>
        <v>360</v>
      </c>
      <c r="K29" s="64">
        <f>'Payments &amp; Fintech'!K10</f>
        <v>428</v>
      </c>
    </row>
    <row r="30" spans="2:11">
      <c r="B30" s="24"/>
      <c r="C30" s="12"/>
      <c r="D30" s="73" t="s">
        <v>10</v>
      </c>
      <c r="E30" s="103"/>
      <c r="F30" s="70">
        <f>'Payments &amp; Fintech'!F11</f>
        <v>0.36</v>
      </c>
      <c r="G30" s="70">
        <f>'Payments &amp; Fintech'!G11</f>
        <v>0.16374269005847952</v>
      </c>
      <c r="H30" s="70">
        <f>'Payments &amp; Fintech'!H11</f>
        <v>0.26633165829145722</v>
      </c>
      <c r="I30" s="102"/>
      <c r="J30" s="70">
        <f>'Payments &amp; Fintech'!J11</f>
        <v>0.22</v>
      </c>
      <c r="K30" s="71">
        <f>'Payments &amp; Fintech'!K11</f>
        <v>0.18888888888888888</v>
      </c>
    </row>
    <row r="31" spans="2:11">
      <c r="B31" s="24"/>
      <c r="C31" s="12"/>
      <c r="D31" s="73" t="s">
        <v>11</v>
      </c>
      <c r="E31" s="103"/>
      <c r="F31" s="70">
        <f>'Payments &amp; Fintech'!F12</f>
        <v>0.33</v>
      </c>
      <c r="G31" s="70">
        <f>'Payments &amp; Fintech'!G12</f>
        <v>0.2</v>
      </c>
      <c r="H31" s="70">
        <f>'Payments &amp; Fintech'!H12</f>
        <v>0.28999999999999998</v>
      </c>
      <c r="I31" s="102"/>
      <c r="J31" s="70">
        <f>'Payments &amp; Fintech'!J12</f>
        <v>0.28000000000000003</v>
      </c>
      <c r="K31" s="71">
        <f>'Payments &amp; Fintech'!K12</f>
        <v>0.21</v>
      </c>
    </row>
    <row r="32" spans="2:11">
      <c r="B32" s="24"/>
      <c r="C32" s="12"/>
      <c r="D32" s="14" t="s">
        <v>12</v>
      </c>
      <c r="E32" s="103"/>
      <c r="F32" s="63">
        <v>-22</v>
      </c>
      <c r="G32" s="63">
        <v>-35</v>
      </c>
      <c r="H32" s="63">
        <v>-34</v>
      </c>
      <c r="I32" s="102"/>
      <c r="J32" s="63">
        <v>-39</v>
      </c>
      <c r="K32" s="64">
        <v>-60</v>
      </c>
    </row>
    <row r="33" spans="2:11">
      <c r="B33" s="24"/>
      <c r="C33" s="12"/>
      <c r="D33" s="73" t="s">
        <v>13</v>
      </c>
      <c r="E33" s="103"/>
      <c r="F33" s="70">
        <f>F32/F29</f>
        <v>-0.12865497076023391</v>
      </c>
      <c r="G33" s="70">
        <f>G32/G29</f>
        <v>-0.17587939698492464</v>
      </c>
      <c r="H33" s="70">
        <f>H32/H29</f>
        <v>-0.13492063492063491</v>
      </c>
      <c r="I33" s="102"/>
      <c r="J33" s="70">
        <f>J32/J29</f>
        <v>-0.10833333333333334</v>
      </c>
      <c r="K33" s="71">
        <f>K32/K29</f>
        <v>-0.14018691588785046</v>
      </c>
    </row>
    <row r="34" spans="2:11">
      <c r="B34" s="24"/>
      <c r="C34" s="12"/>
      <c r="D34" s="14" t="s">
        <v>14</v>
      </c>
      <c r="E34" s="103"/>
      <c r="F34" s="63">
        <f>'Payments &amp; Fintech'!F13</f>
        <v>-24</v>
      </c>
      <c r="G34" s="63">
        <f>'Payments &amp; Fintech'!G13</f>
        <v>-38</v>
      </c>
      <c r="H34" s="63">
        <f>'Payments &amp; Fintech'!H13</f>
        <v>-38</v>
      </c>
      <c r="I34" s="102"/>
      <c r="J34" s="63">
        <f>'Payments &amp; Fintech'!J13</f>
        <v>-43</v>
      </c>
      <c r="K34" s="64">
        <f>'Payments &amp; Fintech'!K13</f>
        <v>-67</v>
      </c>
    </row>
    <row r="35" spans="2:11">
      <c r="B35" s="24"/>
      <c r="C35" s="12"/>
      <c r="D35" s="73" t="s">
        <v>15</v>
      </c>
      <c r="E35" s="103"/>
      <c r="F35" s="70">
        <f>F34/F29</f>
        <v>-0.14035087719298245</v>
      </c>
      <c r="G35" s="70">
        <f>G34/G29</f>
        <v>-0.19095477386934673</v>
      </c>
      <c r="H35" s="70">
        <f>H34/H29</f>
        <v>-0.15079365079365079</v>
      </c>
      <c r="I35" s="102"/>
      <c r="J35" s="70">
        <f>J34/J29</f>
        <v>-0.11944444444444445</v>
      </c>
      <c r="K35" s="71">
        <f>K34/K29</f>
        <v>-0.15654205607476634</v>
      </c>
    </row>
    <row r="36" spans="2:11">
      <c r="B36" s="24"/>
      <c r="C36" s="12"/>
      <c r="D36" s="11" t="s">
        <v>19</v>
      </c>
      <c r="E36" s="104"/>
      <c r="F36" s="10"/>
      <c r="G36" s="10"/>
      <c r="H36" s="10"/>
      <c r="I36" s="102"/>
      <c r="J36" s="10"/>
      <c r="K36" s="26"/>
    </row>
    <row r="37" spans="2:11">
      <c r="B37" s="24"/>
      <c r="C37" s="12"/>
      <c r="D37" s="14" t="s">
        <v>9</v>
      </c>
      <c r="E37" s="94"/>
      <c r="F37" s="63">
        <f>Etail!F8</f>
        <v>849</v>
      </c>
      <c r="G37" s="63">
        <f>Etail!G8</f>
        <v>525</v>
      </c>
      <c r="H37" s="63">
        <f>Etail!H8</f>
        <v>965</v>
      </c>
      <c r="I37" s="102"/>
      <c r="J37" s="63">
        <f>Etail!J8</f>
        <v>1529</v>
      </c>
      <c r="K37" s="64">
        <f>Etail!K8</f>
        <v>1363</v>
      </c>
    </row>
    <row r="38" spans="2:11">
      <c r="B38" s="24"/>
      <c r="C38" s="12"/>
      <c r="D38" s="73" t="s">
        <v>10</v>
      </c>
      <c r="E38" s="95"/>
      <c r="F38" s="70">
        <f>Etail!F9</f>
        <v>4.9399999999999999E-2</v>
      </c>
      <c r="G38" s="70">
        <f>Etail!G9</f>
        <v>-0.38162544169611312</v>
      </c>
      <c r="H38" s="70">
        <f>Etail!H9</f>
        <v>0.838095238095238</v>
      </c>
      <c r="I38" s="102"/>
      <c r="J38" s="70">
        <f>Etail!J9</f>
        <v>-0.17</v>
      </c>
      <c r="K38" s="71">
        <f>Etail!K9</f>
        <v>-0.10856769130150423</v>
      </c>
    </row>
    <row r="39" spans="2:11">
      <c r="B39" s="24"/>
      <c r="C39" s="12"/>
      <c r="D39" s="73" t="s">
        <v>11</v>
      </c>
      <c r="E39" s="95"/>
      <c r="F39" s="70">
        <f>Etail!F10</f>
        <v>0.22889999999999999</v>
      </c>
      <c r="G39" s="70">
        <f>Etail!G10</f>
        <v>0.13</v>
      </c>
      <c r="H39" s="70">
        <f>Etail!H10</f>
        <v>0.7</v>
      </c>
      <c r="I39" s="102"/>
      <c r="J39" s="70">
        <f>Etail!J10</f>
        <v>0.19</v>
      </c>
      <c r="K39" s="71">
        <f>Etail!K10</f>
        <v>0.16</v>
      </c>
    </row>
    <row r="40" spans="2:11">
      <c r="B40" s="24"/>
      <c r="C40" s="12"/>
      <c r="D40" s="14" t="s">
        <v>12</v>
      </c>
      <c r="E40" s="94"/>
      <c r="F40" s="63">
        <v>-74</v>
      </c>
      <c r="G40" s="63">
        <v>-1</v>
      </c>
      <c r="H40" s="63">
        <v>36</v>
      </c>
      <c r="I40" s="102"/>
      <c r="J40" s="63">
        <v>-87</v>
      </c>
      <c r="K40" s="64">
        <v>8</v>
      </c>
    </row>
    <row r="41" spans="2:11">
      <c r="B41" s="24"/>
      <c r="C41" s="12"/>
      <c r="D41" s="73" t="s">
        <v>13</v>
      </c>
      <c r="E41" s="95"/>
      <c r="F41" s="70">
        <f>F40/F37</f>
        <v>-8.7161366313309771E-2</v>
      </c>
      <c r="G41" s="70">
        <f>G40/G37</f>
        <v>-1.9047619047619048E-3</v>
      </c>
      <c r="H41" s="70">
        <f>H40/H37</f>
        <v>3.7305699481865282E-2</v>
      </c>
      <c r="I41" s="102"/>
      <c r="J41" s="70">
        <f>J40/J37</f>
        <v>-5.6899934597776328E-2</v>
      </c>
      <c r="K41" s="71">
        <f>K40/K37</f>
        <v>5.8694057226705799E-3</v>
      </c>
    </row>
    <row r="42" spans="2:11">
      <c r="B42" s="24"/>
      <c r="C42" s="12"/>
      <c r="D42" s="14" t="s">
        <v>14</v>
      </c>
      <c r="E42" s="94"/>
      <c r="F42" s="63">
        <f>Etail!F11</f>
        <v>-83</v>
      </c>
      <c r="G42" s="63">
        <f>Etail!G11</f>
        <v>-15</v>
      </c>
      <c r="H42" s="63">
        <f>Etail!H11</f>
        <v>20</v>
      </c>
      <c r="I42" s="102"/>
      <c r="J42" s="63">
        <f>Etail!J11</f>
        <v>-101</v>
      </c>
      <c r="K42" s="64">
        <f>Etail!K11</f>
        <v>-20</v>
      </c>
    </row>
    <row r="43" spans="2:11">
      <c r="B43" s="24"/>
      <c r="C43" s="12"/>
      <c r="D43" s="73" t="s">
        <v>15</v>
      </c>
      <c r="E43" s="95"/>
      <c r="F43" s="70">
        <f>F42/F37</f>
        <v>-9.7762073027090696E-2</v>
      </c>
      <c r="G43" s="70">
        <f>G42/G37</f>
        <v>-2.8571428571428571E-2</v>
      </c>
      <c r="H43" s="70">
        <f>H42/H37</f>
        <v>2.072538860103627E-2</v>
      </c>
      <c r="I43" s="102"/>
      <c r="J43" s="70">
        <f>J42/J37</f>
        <v>-6.605624591236102E-2</v>
      </c>
      <c r="K43" s="71">
        <f>K42/K37</f>
        <v>-1.4673514306676448E-2</v>
      </c>
    </row>
    <row r="44" spans="2:11">
      <c r="B44" s="24"/>
      <c r="C44" s="12"/>
      <c r="D44" s="11" t="s">
        <v>20</v>
      </c>
      <c r="E44" s="104"/>
      <c r="F44" s="10"/>
      <c r="G44" s="10"/>
      <c r="H44" s="10"/>
      <c r="I44" s="102"/>
      <c r="J44" s="10"/>
      <c r="K44" s="26"/>
    </row>
    <row r="45" spans="2:11">
      <c r="B45" s="24"/>
      <c r="C45" s="12"/>
      <c r="D45" s="14" t="s">
        <v>9</v>
      </c>
      <c r="E45" s="103"/>
      <c r="F45" s="63">
        <v>137</v>
      </c>
      <c r="G45" s="63">
        <v>146</v>
      </c>
      <c r="H45" s="63" t="s">
        <v>21</v>
      </c>
      <c r="I45" s="102"/>
      <c r="J45" s="63">
        <v>234</v>
      </c>
      <c r="K45" s="64">
        <v>146</v>
      </c>
    </row>
    <row r="46" spans="2:11">
      <c r="B46" s="24"/>
      <c r="C46" s="12"/>
      <c r="D46" s="73" t="s">
        <v>10</v>
      </c>
      <c r="E46" s="103"/>
      <c r="F46" s="70">
        <v>0.43</v>
      </c>
      <c r="G46" s="70">
        <f>G45/F45-1</f>
        <v>6.5693430656934337E-2</v>
      </c>
      <c r="H46" s="70" t="s">
        <v>21</v>
      </c>
      <c r="I46" s="102"/>
      <c r="J46" s="70">
        <v>0.11</v>
      </c>
      <c r="K46" s="71">
        <f>K45/J45-1</f>
        <v>-0.37606837606837606</v>
      </c>
    </row>
    <row r="47" spans="2:11">
      <c r="B47" s="24"/>
      <c r="C47" s="12"/>
      <c r="D47" s="73" t="s">
        <v>11</v>
      </c>
      <c r="E47" s="103"/>
      <c r="F47" s="70">
        <v>0.25</v>
      </c>
      <c r="G47" s="70">
        <v>0.04</v>
      </c>
      <c r="H47" s="70" t="s">
        <v>21</v>
      </c>
      <c r="I47" s="102"/>
      <c r="J47" s="70">
        <v>0.2</v>
      </c>
      <c r="K47" s="71">
        <v>0.08</v>
      </c>
    </row>
    <row r="48" spans="2:11">
      <c r="B48" s="24"/>
      <c r="C48" s="12"/>
      <c r="D48" s="14" t="s">
        <v>12</v>
      </c>
      <c r="E48" s="103"/>
      <c r="F48" s="63">
        <v>-17</v>
      </c>
      <c r="G48" s="63">
        <v>-19</v>
      </c>
      <c r="H48" s="63" t="s">
        <v>21</v>
      </c>
      <c r="I48" s="102"/>
      <c r="J48" s="63">
        <v>-36</v>
      </c>
      <c r="K48" s="64">
        <v>-19</v>
      </c>
    </row>
    <row r="49" spans="2:11">
      <c r="B49" s="24"/>
      <c r="C49" s="12"/>
      <c r="D49" s="73" t="s">
        <v>13</v>
      </c>
      <c r="E49" s="103"/>
      <c r="F49" s="70">
        <f>F48/F45</f>
        <v>-0.12408759124087591</v>
      </c>
      <c r="G49" s="70">
        <f>G48/G45</f>
        <v>-0.13013698630136986</v>
      </c>
      <c r="H49" s="70" t="s">
        <v>21</v>
      </c>
      <c r="I49" s="102"/>
      <c r="J49" s="70">
        <f>J48/J45</f>
        <v>-0.15384615384615385</v>
      </c>
      <c r="K49" s="71">
        <f>K48/K45</f>
        <v>-0.13013698630136986</v>
      </c>
    </row>
    <row r="50" spans="2:11">
      <c r="B50" s="24"/>
      <c r="C50" s="12"/>
      <c r="D50" s="14" t="s">
        <v>14</v>
      </c>
      <c r="E50" s="103"/>
      <c r="F50" s="63">
        <v>-19</v>
      </c>
      <c r="G50" s="63">
        <v>-21</v>
      </c>
      <c r="H50" s="63" t="s">
        <v>21</v>
      </c>
      <c r="I50" s="102"/>
      <c r="J50" s="63">
        <v>-37</v>
      </c>
      <c r="K50" s="64">
        <v>-22</v>
      </c>
    </row>
    <row r="51" spans="2:11">
      <c r="B51" s="24"/>
      <c r="C51" s="12"/>
      <c r="D51" s="73" t="s">
        <v>15</v>
      </c>
      <c r="E51" s="103"/>
      <c r="F51" s="70">
        <f>F50/F45</f>
        <v>-0.13868613138686131</v>
      </c>
      <c r="G51" s="70">
        <f>G50/G45</f>
        <v>-0.14383561643835616</v>
      </c>
      <c r="H51" s="70" t="s">
        <v>21</v>
      </c>
      <c r="I51" s="102"/>
      <c r="J51" s="70">
        <f>J50/J45</f>
        <v>-0.15811965811965811</v>
      </c>
      <c r="K51" s="71">
        <f>K50/K45</f>
        <v>-0.15068493150684931</v>
      </c>
    </row>
    <row r="52" spans="2:11">
      <c r="B52" s="24"/>
      <c r="C52" s="12"/>
      <c r="D52" s="11" t="s">
        <v>22</v>
      </c>
      <c r="E52" s="104"/>
      <c r="F52" s="10"/>
      <c r="G52" s="10"/>
      <c r="H52" s="10"/>
      <c r="I52" s="102"/>
      <c r="J52" s="10"/>
      <c r="K52" s="26"/>
    </row>
    <row r="53" spans="2:11">
      <c r="B53" s="24"/>
      <c r="C53" s="12"/>
      <c r="D53" s="14" t="s">
        <v>9</v>
      </c>
      <c r="E53" s="94"/>
      <c r="F53" s="63">
        <v>106</v>
      </c>
      <c r="G53" s="63">
        <v>145</v>
      </c>
      <c r="H53" s="63">
        <v>153</v>
      </c>
      <c r="I53" s="102"/>
      <c r="J53" s="63">
        <v>239</v>
      </c>
      <c r="K53" s="64">
        <v>297</v>
      </c>
    </row>
    <row r="54" spans="2:11">
      <c r="B54" s="24"/>
      <c r="C54" s="12"/>
      <c r="D54" s="73" t="s">
        <v>10</v>
      </c>
      <c r="E54" s="95"/>
      <c r="F54" s="70">
        <v>0.04</v>
      </c>
      <c r="G54" s="70">
        <f>G53/F53-1</f>
        <v>0.36792452830188682</v>
      </c>
      <c r="H54" s="70">
        <f>H53/G53-1</f>
        <v>5.5172413793103559E-2</v>
      </c>
      <c r="I54" s="102"/>
      <c r="J54" s="70">
        <v>0.09</v>
      </c>
      <c r="K54" s="71">
        <f>K53/J53-1</f>
        <v>0.2426778242677825</v>
      </c>
    </row>
    <row r="55" spans="2:11">
      <c r="B55" s="24"/>
      <c r="C55" s="12"/>
      <c r="D55" s="73" t="s">
        <v>11</v>
      </c>
      <c r="E55" s="95"/>
      <c r="F55" s="70">
        <v>0.19</v>
      </c>
      <c r="G55" s="70">
        <v>0.25</v>
      </c>
      <c r="H55" s="70">
        <v>0.35</v>
      </c>
      <c r="I55" s="102"/>
      <c r="J55" s="70">
        <v>0.19</v>
      </c>
      <c r="K55" s="71">
        <v>0.23</v>
      </c>
    </row>
    <row r="56" spans="2:11">
      <c r="B56" s="24"/>
      <c r="C56" s="12"/>
      <c r="D56" s="14" t="s">
        <v>12</v>
      </c>
      <c r="E56" s="94"/>
      <c r="F56" s="63">
        <v>-91</v>
      </c>
      <c r="G56" s="63">
        <v>-86</v>
      </c>
      <c r="H56" s="63">
        <v>-114</v>
      </c>
      <c r="I56" s="102"/>
      <c r="J56" s="63">
        <v>-205</v>
      </c>
      <c r="K56" s="64">
        <v>-204</v>
      </c>
    </row>
    <row r="57" spans="2:11">
      <c r="B57" s="24"/>
      <c r="C57" s="12"/>
      <c r="D57" s="73" t="s">
        <v>13</v>
      </c>
      <c r="E57" s="95"/>
      <c r="F57" s="70">
        <f>F56/F53</f>
        <v>-0.85849056603773588</v>
      </c>
      <c r="G57" s="70">
        <f>G56/G53</f>
        <v>-0.59310344827586203</v>
      </c>
      <c r="H57" s="70">
        <f>H56/H53</f>
        <v>-0.74509803921568629</v>
      </c>
      <c r="I57" s="102"/>
      <c r="J57" s="70">
        <f>J56/J53</f>
        <v>-0.85774058577405854</v>
      </c>
      <c r="K57" s="71">
        <f>K56/K53</f>
        <v>-0.68686868686868685</v>
      </c>
    </row>
    <row r="58" spans="2:11">
      <c r="B58" s="24"/>
      <c r="C58" s="12"/>
      <c r="D58" s="14" t="s">
        <v>14</v>
      </c>
      <c r="E58" s="94"/>
      <c r="F58" s="63">
        <v>-95</v>
      </c>
      <c r="G58" s="63">
        <v>-96</v>
      </c>
      <c r="H58" s="63">
        <v>-123</v>
      </c>
      <c r="I58" s="102"/>
      <c r="J58" s="63">
        <v>-217</v>
      </c>
      <c r="K58" s="64">
        <v>-219</v>
      </c>
    </row>
    <row r="59" spans="2:11">
      <c r="B59" s="24"/>
      <c r="C59" s="12"/>
      <c r="D59" s="73" t="s">
        <v>15</v>
      </c>
      <c r="E59" s="95"/>
      <c r="F59" s="70">
        <f>F58/F53</f>
        <v>-0.89622641509433965</v>
      </c>
      <c r="G59" s="70">
        <f>G58/G53</f>
        <v>-0.66206896551724137</v>
      </c>
      <c r="H59" s="70">
        <f>H58/H53</f>
        <v>-0.80392156862745101</v>
      </c>
      <c r="I59" s="102"/>
      <c r="J59" s="70">
        <f>J58/J53</f>
        <v>-0.90794979079497906</v>
      </c>
      <c r="K59" s="71">
        <f>K58/K53</f>
        <v>-0.73737373737373735</v>
      </c>
    </row>
    <row r="60" spans="2:11">
      <c r="B60" s="24"/>
      <c r="C60" s="12"/>
      <c r="D60" s="11" t="s">
        <v>23</v>
      </c>
      <c r="E60" s="104"/>
      <c r="F60" s="10"/>
      <c r="G60" s="10"/>
      <c r="H60" s="10"/>
      <c r="I60" s="102"/>
      <c r="J60" s="10"/>
      <c r="K60" s="26"/>
    </row>
    <row r="61" spans="2:11">
      <c r="B61" s="24"/>
      <c r="C61" s="12"/>
      <c r="D61" s="14" t="s">
        <v>9</v>
      </c>
      <c r="E61" s="103"/>
      <c r="F61" s="63">
        <f>F69+F77</f>
        <v>7041</v>
      </c>
      <c r="G61" s="63">
        <f>G69+G77</f>
        <v>8017</v>
      </c>
      <c r="H61" s="63">
        <f>H69+H77</f>
        <v>10082</v>
      </c>
      <c r="I61" s="102"/>
      <c r="J61" s="63">
        <f>J69+J77</f>
        <v>14744</v>
      </c>
      <c r="K61" s="64">
        <f>K69+K77</f>
        <v>17189</v>
      </c>
    </row>
    <row r="62" spans="2:11">
      <c r="B62" s="24"/>
      <c r="C62" s="12"/>
      <c r="D62" s="73" t="s">
        <v>10</v>
      </c>
      <c r="E62" s="103"/>
      <c r="F62" s="70">
        <v>0.31</v>
      </c>
      <c r="G62" s="70">
        <f>G61/F61-1</f>
        <v>0.13861667376793063</v>
      </c>
      <c r="H62" s="70">
        <f>H61/G61-1</f>
        <v>0.25757764749906453</v>
      </c>
      <c r="I62" s="102"/>
      <c r="J62" s="70">
        <v>0.2</v>
      </c>
      <c r="K62" s="71">
        <f>K61/J61-1</f>
        <v>0.16583016820401508</v>
      </c>
    </row>
    <row r="63" spans="2:11">
      <c r="B63" s="24"/>
      <c r="C63" s="12"/>
      <c r="D63" s="73" t="s">
        <v>11</v>
      </c>
      <c r="E63" s="103"/>
      <c r="F63" s="70">
        <v>0.38</v>
      </c>
      <c r="G63" s="70">
        <v>0.18</v>
      </c>
      <c r="H63" s="70">
        <v>0.28000000000000003</v>
      </c>
      <c r="I63" s="102"/>
      <c r="J63" s="70">
        <v>0.31</v>
      </c>
      <c r="K63" s="71">
        <v>0.21</v>
      </c>
    </row>
    <row r="64" spans="2:11">
      <c r="B64" s="24"/>
      <c r="C64" s="12"/>
      <c r="D64" s="14" t="s">
        <v>12</v>
      </c>
      <c r="E64" s="103"/>
      <c r="F64" s="63">
        <f>F72+F80</f>
        <v>2236</v>
      </c>
      <c r="G64" s="63">
        <f>G72+G80</f>
        <v>2682</v>
      </c>
      <c r="H64" s="63">
        <f>H72+H80</f>
        <v>3464</v>
      </c>
      <c r="I64" s="102"/>
      <c r="J64" s="63">
        <f>J72+J80</f>
        <v>4369</v>
      </c>
      <c r="K64" s="64">
        <f>K72+K80</f>
        <v>5455</v>
      </c>
    </row>
    <row r="65" spans="2:11">
      <c r="B65" s="24"/>
      <c r="C65" s="12"/>
      <c r="D65" s="73" t="s">
        <v>13</v>
      </c>
      <c r="E65" s="103"/>
      <c r="F65" s="70">
        <f>F64/F61</f>
        <v>0.31756852719784123</v>
      </c>
      <c r="G65" s="70">
        <f>G64/G61</f>
        <v>0.33453910440314333</v>
      </c>
      <c r="H65" s="70">
        <f>H64/H61</f>
        <v>0.34358262249553662</v>
      </c>
      <c r="I65" s="102"/>
      <c r="J65" s="70">
        <f>J64/J61</f>
        <v>0.29632392837764515</v>
      </c>
      <c r="K65" s="71">
        <f>K64/K61</f>
        <v>0.31735412182209555</v>
      </c>
    </row>
    <row r="66" spans="2:11">
      <c r="B66" s="24"/>
      <c r="C66" s="12"/>
      <c r="D66" s="14" t="s">
        <v>14</v>
      </c>
      <c r="E66" s="103"/>
      <c r="F66" s="63">
        <f>F74+F82</f>
        <v>2055</v>
      </c>
      <c r="G66" s="63">
        <f>G74+G82</f>
        <v>2334</v>
      </c>
      <c r="H66" s="63">
        <f>H74+H82</f>
        <v>2983</v>
      </c>
      <c r="I66" s="102"/>
      <c r="J66" s="63">
        <f>J74+J82</f>
        <v>3952</v>
      </c>
      <c r="K66" s="64">
        <f>K74+K82</f>
        <v>4699</v>
      </c>
    </row>
    <row r="67" spans="2:11">
      <c r="B67" s="24"/>
      <c r="C67" s="12"/>
      <c r="D67" s="73" t="s">
        <v>15</v>
      </c>
      <c r="E67" s="103"/>
      <c r="F67" s="70">
        <f>F66/F61</f>
        <v>0.29186195142735405</v>
      </c>
      <c r="G67" s="70">
        <f>G66/G61</f>
        <v>0.29113134588998379</v>
      </c>
      <c r="H67" s="70">
        <f>H66/H61</f>
        <v>0.29587383455663557</v>
      </c>
      <c r="I67" s="102"/>
      <c r="J67" s="70">
        <f>J66/J61</f>
        <v>0.26804123711340205</v>
      </c>
      <c r="K67" s="71">
        <f>K66/K61</f>
        <v>0.27337250567223226</v>
      </c>
    </row>
    <row r="68" spans="2:11">
      <c r="B68" s="24"/>
      <c r="C68" s="44" t="s">
        <v>24</v>
      </c>
      <c r="D68" s="11" t="s">
        <v>25</v>
      </c>
      <c r="E68" s="104"/>
      <c r="F68" s="10"/>
      <c r="G68" s="10"/>
      <c r="H68" s="10"/>
      <c r="I68" s="102"/>
      <c r="J68" s="10"/>
      <c r="K68" s="26"/>
    </row>
    <row r="69" spans="2:11">
      <c r="B69" s="24"/>
      <c r="C69" s="12"/>
      <c r="D69" s="14" t="s">
        <v>9</v>
      </c>
      <c r="E69" s="94"/>
      <c r="F69" s="63">
        <v>6905</v>
      </c>
      <c r="G69" s="63">
        <v>7800</v>
      </c>
      <c r="H69" s="63">
        <v>9912</v>
      </c>
      <c r="I69" s="102"/>
      <c r="J69" s="63">
        <v>14457</v>
      </c>
      <c r="K69" s="64">
        <v>16779</v>
      </c>
    </row>
    <row r="70" spans="2:11">
      <c r="B70" s="24"/>
      <c r="C70" s="12"/>
      <c r="D70" s="73" t="s">
        <v>10</v>
      </c>
      <c r="E70" s="95"/>
      <c r="F70" s="70">
        <v>0.32</v>
      </c>
      <c r="G70" s="70">
        <f>G69/F69-1</f>
        <v>0.12961622013034035</v>
      </c>
      <c r="H70" s="70">
        <f>H69/G69-1</f>
        <v>0.27076923076923087</v>
      </c>
      <c r="I70" s="102"/>
      <c r="J70" s="70">
        <v>0.2</v>
      </c>
      <c r="K70" s="71">
        <f>K69/J69-1</f>
        <v>0.16061423531853092</v>
      </c>
    </row>
    <row r="71" spans="2:11">
      <c r="B71" s="24"/>
      <c r="C71" s="12"/>
      <c r="D71" s="73" t="s">
        <v>11</v>
      </c>
      <c r="E71" s="95"/>
      <c r="F71" s="70">
        <v>0.39</v>
      </c>
      <c r="G71" s="70">
        <v>0.18</v>
      </c>
      <c r="H71" s="70">
        <v>0.28000000000000003</v>
      </c>
      <c r="I71" s="102"/>
      <c r="J71" s="70">
        <v>0.31</v>
      </c>
      <c r="K71" s="71">
        <v>0.21</v>
      </c>
    </row>
    <row r="72" spans="2:11">
      <c r="B72" s="24"/>
      <c r="C72" s="12"/>
      <c r="D72" s="14" t="s">
        <v>12</v>
      </c>
      <c r="E72" s="94"/>
      <c r="F72" s="63">
        <v>2213</v>
      </c>
      <c r="G72" s="63">
        <v>2599</v>
      </c>
      <c r="H72" s="63">
        <v>3426</v>
      </c>
      <c r="I72" s="102"/>
      <c r="J72" s="63">
        <v>4324</v>
      </c>
      <c r="K72" s="64">
        <v>5328</v>
      </c>
    </row>
    <row r="73" spans="2:11">
      <c r="B73" s="24"/>
      <c r="C73" s="12"/>
      <c r="D73" s="73" t="s">
        <v>13</v>
      </c>
      <c r="E73" s="95"/>
      <c r="F73" s="70">
        <f>F72/F69</f>
        <v>0.32049239681390296</v>
      </c>
      <c r="G73" s="70">
        <f>G72/G69</f>
        <v>0.33320512820512821</v>
      </c>
      <c r="H73" s="70">
        <f>H72/H69</f>
        <v>0.34564164648910412</v>
      </c>
      <c r="I73" s="102"/>
      <c r="J73" s="70">
        <f>J72/J69</f>
        <v>0.2990938645638791</v>
      </c>
      <c r="K73" s="71">
        <f>K72/K69</f>
        <v>0.31753978187019488</v>
      </c>
    </row>
    <row r="74" spans="2:11">
      <c r="B74" s="24"/>
      <c r="C74" s="12"/>
      <c r="D74" s="14" t="s">
        <v>14</v>
      </c>
      <c r="E74" s="94"/>
      <c r="F74" s="63">
        <v>2043</v>
      </c>
      <c r="G74" s="63">
        <v>2264</v>
      </c>
      <c r="H74" s="63">
        <v>2968</v>
      </c>
      <c r="I74" s="102"/>
      <c r="J74" s="63">
        <v>3929</v>
      </c>
      <c r="K74" s="64">
        <v>4601</v>
      </c>
    </row>
    <row r="75" spans="2:11">
      <c r="B75" s="24"/>
      <c r="C75" s="12"/>
      <c r="D75" s="73" t="s">
        <v>15</v>
      </c>
      <c r="E75" s="95"/>
      <c r="F75" s="70">
        <f>F74/F69</f>
        <v>0.29587255611875451</v>
      </c>
      <c r="G75" s="70">
        <f>G74/G69</f>
        <v>0.29025641025641025</v>
      </c>
      <c r="H75" s="70">
        <f>H74/H69</f>
        <v>0.29943502824858759</v>
      </c>
      <c r="I75" s="102"/>
      <c r="J75" s="70">
        <f>J74/J69</f>
        <v>0.27177146019229437</v>
      </c>
      <c r="K75" s="71">
        <f>K74/K69</f>
        <v>0.2742118123845283</v>
      </c>
    </row>
    <row r="76" spans="2:11">
      <c r="B76" s="24"/>
      <c r="C76" s="44" t="s">
        <v>24</v>
      </c>
      <c r="D76" s="11" t="s">
        <v>26</v>
      </c>
      <c r="E76" s="104"/>
      <c r="F76" s="10"/>
      <c r="G76" s="10"/>
      <c r="H76" s="10"/>
      <c r="I76" s="102"/>
      <c r="J76" s="10"/>
      <c r="K76" s="26"/>
    </row>
    <row r="77" spans="2:11">
      <c r="B77" s="24"/>
      <c r="C77" s="12"/>
      <c r="D77" s="14" t="s">
        <v>9</v>
      </c>
      <c r="E77" s="103"/>
      <c r="F77" s="63">
        <v>136</v>
      </c>
      <c r="G77" s="63">
        <v>217</v>
      </c>
      <c r="H77" s="96">
        <v>170</v>
      </c>
      <c r="I77" s="102"/>
      <c r="J77" s="63">
        <v>287</v>
      </c>
      <c r="K77" s="64">
        <v>410</v>
      </c>
    </row>
    <row r="78" spans="2:11">
      <c r="B78" s="24"/>
      <c r="C78" s="12"/>
      <c r="D78" s="73" t="s">
        <v>10</v>
      </c>
      <c r="E78" s="103"/>
      <c r="F78" s="70">
        <v>0.17</v>
      </c>
      <c r="G78" s="70">
        <f>G77/F77-1</f>
        <v>0.59558823529411775</v>
      </c>
      <c r="H78" s="97">
        <f>H77/G77-1</f>
        <v>-0.21658986175115202</v>
      </c>
      <c r="I78" s="102"/>
      <c r="J78" s="70">
        <v>0.12</v>
      </c>
      <c r="K78" s="71">
        <f>K77/J77-1</f>
        <v>0.4285714285714286</v>
      </c>
    </row>
    <row r="79" spans="2:11">
      <c r="B79" s="24"/>
      <c r="C79" s="12"/>
      <c r="D79" s="73" t="s">
        <v>11</v>
      </c>
      <c r="E79" s="105"/>
      <c r="F79" s="70">
        <v>0.3</v>
      </c>
      <c r="G79" s="70">
        <v>0.22</v>
      </c>
      <c r="H79" s="97">
        <v>0.2</v>
      </c>
      <c r="I79" s="102"/>
      <c r="J79" s="70">
        <v>0.27</v>
      </c>
      <c r="K79" s="71">
        <v>0.26</v>
      </c>
    </row>
    <row r="80" spans="2:11">
      <c r="B80" s="24"/>
      <c r="C80" s="12"/>
      <c r="D80" s="14" t="s">
        <v>12</v>
      </c>
      <c r="E80" s="105"/>
      <c r="F80" s="63">
        <v>23</v>
      </c>
      <c r="G80" s="63">
        <v>83</v>
      </c>
      <c r="H80" s="96">
        <v>38</v>
      </c>
      <c r="I80" s="102"/>
      <c r="J80" s="63">
        <v>45</v>
      </c>
      <c r="K80" s="64">
        <v>127</v>
      </c>
    </row>
    <row r="81" spans="2:11">
      <c r="B81" s="24"/>
      <c r="C81" s="12"/>
      <c r="D81" s="73" t="s">
        <v>13</v>
      </c>
      <c r="E81" s="105"/>
      <c r="F81" s="70">
        <f>F80/F77</f>
        <v>0.16911764705882354</v>
      </c>
      <c r="G81" s="70">
        <f>G80/G77</f>
        <v>0.38248847926267282</v>
      </c>
      <c r="H81" s="97">
        <f>H80/H77</f>
        <v>0.22352941176470589</v>
      </c>
      <c r="I81" s="102"/>
      <c r="J81" s="70">
        <f>J80/J77</f>
        <v>0.156794425087108</v>
      </c>
      <c r="K81" s="71">
        <f>K80/K77</f>
        <v>0.30975609756097561</v>
      </c>
    </row>
    <row r="82" spans="2:11">
      <c r="B82" s="24"/>
      <c r="C82" s="12"/>
      <c r="D82" s="14" t="s">
        <v>14</v>
      </c>
      <c r="E82" s="103"/>
      <c r="F82" s="63">
        <v>12</v>
      </c>
      <c r="G82" s="63">
        <v>70</v>
      </c>
      <c r="H82" s="96">
        <v>15</v>
      </c>
      <c r="I82" s="102"/>
      <c r="J82" s="63">
        <v>23</v>
      </c>
      <c r="K82" s="64">
        <v>98</v>
      </c>
    </row>
    <row r="83" spans="2:11">
      <c r="B83" s="24"/>
      <c r="C83" s="12"/>
      <c r="D83" s="73" t="s">
        <v>15</v>
      </c>
      <c r="E83" s="105"/>
      <c r="F83" s="70">
        <f>F82/F77</f>
        <v>8.8235294117647065E-2</v>
      </c>
      <c r="G83" s="70">
        <f>G82/G77</f>
        <v>0.32258064516129031</v>
      </c>
      <c r="H83" s="97">
        <f>H82/H77</f>
        <v>8.8235294117647065E-2</v>
      </c>
      <c r="I83" s="102"/>
      <c r="J83" s="70">
        <f>J82/J77</f>
        <v>8.0139372822299645E-2</v>
      </c>
      <c r="K83" s="71">
        <f>K82/K77</f>
        <v>0.23902439024390243</v>
      </c>
    </row>
    <row r="84" spans="2:11">
      <c r="B84" s="24"/>
      <c r="C84" s="12"/>
      <c r="D84" s="58" t="s">
        <v>27</v>
      </c>
      <c r="E84" s="106"/>
      <c r="F84" s="59"/>
      <c r="G84" s="59"/>
      <c r="H84" s="59"/>
      <c r="I84" s="102"/>
      <c r="J84" s="59"/>
      <c r="K84" s="60"/>
    </row>
    <row r="85" spans="2:11">
      <c r="B85" s="24"/>
      <c r="C85" s="12"/>
      <c r="D85" s="14" t="s">
        <v>9</v>
      </c>
      <c r="E85" s="51"/>
      <c r="F85" s="63">
        <v>0</v>
      </c>
      <c r="G85" s="63">
        <v>0</v>
      </c>
      <c r="H85" s="96">
        <v>0</v>
      </c>
      <c r="I85" s="102"/>
      <c r="J85" s="63">
        <v>0</v>
      </c>
      <c r="K85" s="64">
        <v>0</v>
      </c>
    </row>
    <row r="86" spans="2:11">
      <c r="B86" s="24"/>
      <c r="C86" s="12"/>
      <c r="D86" s="14" t="s">
        <v>12</v>
      </c>
      <c r="E86" s="94"/>
      <c r="F86" s="63">
        <v>0</v>
      </c>
      <c r="G86" s="63">
        <v>0</v>
      </c>
      <c r="H86" s="96">
        <v>-3</v>
      </c>
      <c r="I86" s="102"/>
      <c r="J86" s="63">
        <v>0</v>
      </c>
      <c r="K86" s="64">
        <v>-4</v>
      </c>
    </row>
    <row r="87" spans="2:11">
      <c r="B87" s="24"/>
      <c r="C87" s="12"/>
      <c r="D87" s="14" t="s">
        <v>14</v>
      </c>
      <c r="E87" s="94"/>
      <c r="F87" s="63">
        <v>0</v>
      </c>
      <c r="G87" s="63">
        <v>0</v>
      </c>
      <c r="H87" s="96">
        <v>-3</v>
      </c>
      <c r="I87" s="102"/>
      <c r="J87" s="63">
        <v>0</v>
      </c>
      <c r="K87" s="64">
        <v>-4</v>
      </c>
    </row>
    <row r="88" spans="2:11">
      <c r="B88" s="24"/>
      <c r="C88" s="12"/>
      <c r="D88" s="11" t="s">
        <v>28</v>
      </c>
      <c r="E88" s="104"/>
      <c r="F88" s="10"/>
      <c r="G88" s="10"/>
      <c r="H88" s="10"/>
      <c r="I88" s="102"/>
      <c r="J88" s="10"/>
      <c r="K88" s="26"/>
    </row>
    <row r="89" spans="2:11">
      <c r="B89" s="24"/>
      <c r="C89" s="12"/>
      <c r="D89" s="14" t="s">
        <v>9</v>
      </c>
      <c r="E89" s="94"/>
      <c r="F89" s="63">
        <f>F61+F5+F85</f>
        <v>8881</v>
      </c>
      <c r="G89" s="63">
        <f t="shared" ref="G89:H89" si="0">G61+G5+G85</f>
        <v>9925</v>
      </c>
      <c r="H89" s="63">
        <f t="shared" si="0"/>
        <v>12690</v>
      </c>
      <c r="I89" s="102"/>
      <c r="J89" s="63">
        <f t="shared" ref="J89:K89" si="1">J61+J5+J85</f>
        <v>18340</v>
      </c>
      <c r="K89" s="64">
        <f t="shared" si="1"/>
        <v>21455</v>
      </c>
    </row>
    <row r="90" spans="2:11">
      <c r="B90" s="24"/>
      <c r="C90" s="12"/>
      <c r="D90" s="73" t="s">
        <v>10</v>
      </c>
      <c r="E90" s="95"/>
      <c r="F90" s="70">
        <v>0.3</v>
      </c>
      <c r="G90" s="70">
        <f>G89/F89-1</f>
        <v>0.11755432946740241</v>
      </c>
      <c r="H90" s="70">
        <f>H89/G89-1</f>
        <v>0.27858942065491177</v>
      </c>
      <c r="I90" s="102"/>
      <c r="J90" s="70">
        <v>0.17</v>
      </c>
      <c r="K90" s="71">
        <f>K89/J89-1</f>
        <v>0.16984732824427473</v>
      </c>
    </row>
    <row r="91" spans="2:11">
      <c r="B91" s="24"/>
      <c r="C91" s="12"/>
      <c r="D91" s="73" t="s">
        <v>11</v>
      </c>
      <c r="E91" s="95"/>
      <c r="F91" s="70">
        <v>0.36</v>
      </c>
      <c r="G91" s="70">
        <v>0.2</v>
      </c>
      <c r="H91" s="70">
        <v>0.32</v>
      </c>
      <c r="I91" s="102"/>
      <c r="J91" s="70">
        <v>0.3</v>
      </c>
      <c r="K91" s="71">
        <v>0.23</v>
      </c>
    </row>
    <row r="92" spans="2:11">
      <c r="B92" s="24"/>
      <c r="C92" s="12"/>
      <c r="D92" s="14" t="s">
        <v>12</v>
      </c>
      <c r="E92" s="94"/>
      <c r="F92" s="63">
        <f>F64+F8+F86</f>
        <v>2043</v>
      </c>
      <c r="G92" s="63">
        <f t="shared" ref="G92:H92" si="2">G64+G8+G86</f>
        <v>2327</v>
      </c>
      <c r="H92" s="63">
        <f t="shared" si="2"/>
        <v>3222</v>
      </c>
      <c r="I92" s="102"/>
      <c r="J92" s="63">
        <f t="shared" ref="J92:K92" si="3">J64+J8+J86</f>
        <v>3850</v>
      </c>
      <c r="K92" s="64">
        <f t="shared" si="3"/>
        <v>4662</v>
      </c>
    </row>
    <row r="93" spans="2:11">
      <c r="B93" s="24"/>
      <c r="C93" s="12"/>
      <c r="D93" s="73" t="s">
        <v>13</v>
      </c>
      <c r="E93" s="95"/>
      <c r="F93" s="70">
        <f>F92/F89</f>
        <v>0.23004166197500281</v>
      </c>
      <c r="G93" s="70">
        <f>G92/G89</f>
        <v>0.23445843828715365</v>
      </c>
      <c r="H93" s="70">
        <f>H92/H89</f>
        <v>0.25390070921985813</v>
      </c>
      <c r="I93" s="102"/>
      <c r="J93" s="70">
        <f>J92/J89</f>
        <v>0.20992366412213739</v>
      </c>
      <c r="K93" s="71">
        <f>K92/K89</f>
        <v>0.21729200652528549</v>
      </c>
    </row>
    <row r="94" spans="2:11">
      <c r="B94" s="24"/>
      <c r="C94" s="12"/>
      <c r="D94" s="14" t="s">
        <v>14</v>
      </c>
      <c r="E94" s="94"/>
      <c r="F94" s="63">
        <f>F66+F10+F87</f>
        <v>1835</v>
      </c>
      <c r="G94" s="63">
        <f t="shared" ref="G94:H94" si="4">G66+G10+G87</f>
        <v>1918</v>
      </c>
      <c r="H94" s="63">
        <f t="shared" si="4"/>
        <v>2664</v>
      </c>
      <c r="I94" s="102"/>
      <c r="J94" s="63">
        <f t="shared" ref="J94:K94" si="5">J66+J10+J87</f>
        <v>3377</v>
      </c>
      <c r="K94" s="64">
        <f t="shared" si="5"/>
        <v>3777</v>
      </c>
    </row>
    <row r="95" spans="2:11">
      <c r="B95" s="24"/>
      <c r="C95" s="12"/>
      <c r="D95" s="73" t="s">
        <v>15</v>
      </c>
      <c r="E95" s="50"/>
      <c r="F95" s="70">
        <f>F94/F89</f>
        <v>0.20662087602747439</v>
      </c>
      <c r="G95" s="70">
        <f>G94/G89</f>
        <v>0.19324937027707809</v>
      </c>
      <c r="H95" s="70">
        <f>H94/H89</f>
        <v>0.20992907801418439</v>
      </c>
      <c r="I95" s="102"/>
      <c r="J95" s="70">
        <f>J94/J89</f>
        <v>0.1841330425299891</v>
      </c>
      <c r="K95" s="71">
        <f>K94/K89</f>
        <v>0.17604288044744815</v>
      </c>
    </row>
    <row r="96" spans="2:11">
      <c r="B96" s="24"/>
      <c r="C96" s="12"/>
      <c r="D96" s="58" t="s">
        <v>29</v>
      </c>
      <c r="E96" s="106"/>
      <c r="F96" s="59"/>
      <c r="G96" s="59"/>
      <c r="H96" s="59"/>
      <c r="I96" s="102"/>
      <c r="J96" s="59"/>
      <c r="K96" s="60"/>
    </row>
    <row r="97" spans="2:11">
      <c r="B97" s="24"/>
      <c r="C97" s="12"/>
      <c r="D97" s="14" t="s">
        <v>9</v>
      </c>
      <c r="E97" s="51"/>
      <c r="F97" s="63">
        <v>-7670</v>
      </c>
      <c r="G97" s="63">
        <v>-8508</v>
      </c>
      <c r="H97" s="63">
        <v>-10517</v>
      </c>
      <c r="I97" s="102"/>
      <c r="J97" s="63">
        <v>-15685</v>
      </c>
      <c r="K97" s="64">
        <v>-18125</v>
      </c>
    </row>
    <row r="98" spans="2:11">
      <c r="B98" s="24"/>
      <c r="C98" s="12"/>
      <c r="D98" s="14" t="s">
        <v>12</v>
      </c>
      <c r="E98" s="94"/>
      <c r="F98" s="63">
        <v>-2101</v>
      </c>
      <c r="G98" s="63">
        <v>-2459</v>
      </c>
      <c r="H98" s="63">
        <v>-3277</v>
      </c>
      <c r="I98" s="102"/>
      <c r="J98" s="63">
        <v>-4115</v>
      </c>
      <c r="K98" s="64">
        <v>-4986</v>
      </c>
    </row>
    <row r="99" spans="2:11">
      <c r="B99" s="24"/>
      <c r="C99" s="12"/>
      <c r="D99" s="14" t="s">
        <v>14</v>
      </c>
      <c r="E99" s="94"/>
      <c r="F99" s="63">
        <v>-1909</v>
      </c>
      <c r="G99" s="63">
        <v>-2094</v>
      </c>
      <c r="H99" s="63">
        <v>-2771</v>
      </c>
      <c r="I99" s="102"/>
      <c r="J99" s="63">
        <v>-3683</v>
      </c>
      <c r="K99" s="64">
        <v>-4198</v>
      </c>
    </row>
    <row r="100" spans="2:11">
      <c r="B100" s="24"/>
      <c r="C100" s="12"/>
      <c r="D100" s="11" t="s">
        <v>30</v>
      </c>
      <c r="E100" s="104"/>
      <c r="F100" s="10"/>
      <c r="G100" s="10"/>
      <c r="H100" s="10"/>
      <c r="I100" s="102"/>
      <c r="J100" s="10"/>
      <c r="K100" s="26"/>
    </row>
    <row r="101" spans="2:11">
      <c r="B101" s="24"/>
      <c r="C101" s="12"/>
      <c r="D101" s="14" t="s">
        <v>9</v>
      </c>
      <c r="E101" s="94"/>
      <c r="F101" s="63">
        <f>F89+F97</f>
        <v>1211</v>
      </c>
      <c r="G101" s="63">
        <f>G89+G97</f>
        <v>1417</v>
      </c>
      <c r="H101" s="96">
        <f>H89+H97</f>
        <v>2173</v>
      </c>
      <c r="I101" s="98"/>
      <c r="J101" s="63">
        <f>J89+J97</f>
        <v>2655</v>
      </c>
      <c r="K101" s="64">
        <f>K89+K97</f>
        <v>3330</v>
      </c>
    </row>
    <row r="102" spans="2:11">
      <c r="B102" s="24"/>
      <c r="C102" s="12"/>
      <c r="D102" s="14" t="s">
        <v>12</v>
      </c>
      <c r="E102" s="94"/>
      <c r="F102" s="63">
        <f>F92+F98</f>
        <v>-58</v>
      </c>
      <c r="G102" s="63">
        <f>G92+G98</f>
        <v>-132</v>
      </c>
      <c r="H102" s="96">
        <f>H92+H98</f>
        <v>-55</v>
      </c>
      <c r="I102" s="98"/>
      <c r="J102" s="63">
        <f>J92+J98</f>
        <v>-265</v>
      </c>
      <c r="K102" s="64">
        <f>K92+K98</f>
        <v>-324</v>
      </c>
    </row>
    <row r="103" spans="2:11" ht="14.1" thickBot="1">
      <c r="B103" s="31"/>
      <c r="C103" s="53"/>
      <c r="D103" s="37" t="s">
        <v>14</v>
      </c>
      <c r="E103" s="114"/>
      <c r="F103" s="65">
        <f>F94+F99</f>
        <v>-74</v>
      </c>
      <c r="G103" s="65">
        <f>G94+G99</f>
        <v>-176</v>
      </c>
      <c r="H103" s="115">
        <f>H94+H99</f>
        <v>-107</v>
      </c>
      <c r="I103" s="116"/>
      <c r="J103" s="65">
        <f>J94+J99</f>
        <v>-306</v>
      </c>
      <c r="K103" s="66">
        <f>K94+K99</f>
        <v>-421</v>
      </c>
    </row>
  </sheetData>
  <pageMargins left="0.7" right="0.7" top="0.75" bottom="0.75" header="0.3" footer="0.3"/>
  <pageSetup scale="54" orientation="portrait" r:id="rId1"/>
  <ignoredErrors>
    <ignoredError sqref="F9:K9 F65:H65 J65:K6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4351A-CB43-45AB-8ED4-350F68CF4FB8}">
  <sheetPr>
    <pageSetUpPr fitToPage="1"/>
  </sheetPr>
  <dimension ref="B1:K66"/>
  <sheetViews>
    <sheetView showGridLines="0" zoomScaleNormal="100" zoomScaleSheetLayoutView="100" workbookViewId="0">
      <pane xSplit="5" ySplit="3" topLeftCell="F4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9.140625" defaultRowHeight="12.95"/>
  <cols>
    <col min="1" max="1" width="1.7109375" style="2" customWidth="1"/>
    <col min="2" max="2" width="4.7109375" style="2" customWidth="1"/>
    <col min="3" max="3" width="33.85546875" style="8" bestFit="1" customWidth="1"/>
    <col min="4" max="4" width="2.85546875" style="8" customWidth="1"/>
    <col min="5" max="5" width="44.42578125" style="2" customWidth="1"/>
    <col min="6" max="8" width="12.140625" style="2" customWidth="1"/>
    <col min="9" max="9" width="2.42578125" style="2" customWidth="1"/>
    <col min="10" max="11" width="12.140625" style="2" customWidth="1"/>
    <col min="12" max="16384" width="9.140625" style="2"/>
  </cols>
  <sheetData>
    <row r="1" spans="2:11" ht="7.5" customHeight="1" thickBot="1"/>
    <row r="2" spans="2:11">
      <c r="B2" s="20" t="s">
        <v>16</v>
      </c>
      <c r="C2" s="21"/>
      <c r="D2" s="21"/>
      <c r="E2" s="22"/>
      <c r="F2" s="20"/>
      <c r="G2" s="22"/>
      <c r="H2" s="23"/>
      <c r="I2" s="117"/>
      <c r="J2" s="20"/>
      <c r="K2" s="23"/>
    </row>
    <row r="3" spans="2:11">
      <c r="B3" s="24"/>
      <c r="C3" s="9" t="s">
        <v>1</v>
      </c>
      <c r="D3" s="12" t="s">
        <v>2</v>
      </c>
      <c r="E3" s="14"/>
      <c r="F3" s="107" t="s">
        <v>3</v>
      </c>
      <c r="G3" s="9" t="s">
        <v>4</v>
      </c>
      <c r="H3" s="25" t="s">
        <v>5</v>
      </c>
      <c r="I3" s="61"/>
      <c r="J3" s="107" t="s">
        <v>6</v>
      </c>
      <c r="K3" s="25" t="s">
        <v>7</v>
      </c>
    </row>
    <row r="4" spans="2:11">
      <c r="B4" s="24"/>
      <c r="C4" s="2"/>
      <c r="D4" s="11" t="s">
        <v>31</v>
      </c>
      <c r="E4" s="11"/>
      <c r="F4" s="52"/>
      <c r="G4" s="10"/>
      <c r="H4" s="26"/>
      <c r="I4" s="13"/>
      <c r="J4" s="52"/>
      <c r="K4" s="26"/>
    </row>
    <row r="5" spans="2:11">
      <c r="B5" s="24"/>
      <c r="C5" s="2"/>
      <c r="D5" s="14" t="s">
        <v>9</v>
      </c>
      <c r="E5" s="14"/>
      <c r="F5" s="80">
        <v>396</v>
      </c>
      <c r="G5" s="81">
        <v>587</v>
      </c>
      <c r="H5" s="68">
        <v>628</v>
      </c>
      <c r="I5" s="61"/>
      <c r="J5" s="80">
        <v>857</v>
      </c>
      <c r="K5" s="68">
        <v>1281</v>
      </c>
    </row>
    <row r="6" spans="2:11">
      <c r="B6" s="24"/>
      <c r="C6" s="2"/>
      <c r="D6" s="73" t="s">
        <v>10</v>
      </c>
      <c r="E6" s="14"/>
      <c r="F6" s="74">
        <v>0.4</v>
      </c>
      <c r="G6" s="75">
        <f>G5/F5-1</f>
        <v>0.48232323232323226</v>
      </c>
      <c r="H6" s="76">
        <f>H5/G5-1</f>
        <v>6.9846678023850028E-2</v>
      </c>
      <c r="I6" s="61"/>
      <c r="J6" s="74">
        <v>0.39579999999999999</v>
      </c>
      <c r="K6" s="76">
        <f>K5/J5-1</f>
        <v>0.49474912485414246</v>
      </c>
    </row>
    <row r="7" spans="2:11">
      <c r="B7" s="24"/>
      <c r="C7" s="2"/>
      <c r="D7" s="73" t="s">
        <v>11</v>
      </c>
      <c r="E7" s="14"/>
      <c r="F7" s="74">
        <v>0.38</v>
      </c>
      <c r="G7" s="75">
        <v>0.38</v>
      </c>
      <c r="H7" s="76">
        <v>-0.03</v>
      </c>
      <c r="I7" s="61"/>
      <c r="J7" s="74">
        <v>0.37</v>
      </c>
      <c r="K7" s="76">
        <v>0.37</v>
      </c>
    </row>
    <row r="8" spans="2:11">
      <c r="B8" s="24"/>
      <c r="C8" s="2"/>
      <c r="D8" s="14" t="s">
        <v>14</v>
      </c>
      <c r="E8" s="14"/>
      <c r="F8" s="80">
        <v>42</v>
      </c>
      <c r="G8" s="81">
        <v>37</v>
      </c>
      <c r="H8" s="68">
        <v>12</v>
      </c>
      <c r="I8" s="61"/>
      <c r="J8" s="80">
        <v>-6</v>
      </c>
      <c r="K8" s="68">
        <v>34</v>
      </c>
    </row>
    <row r="9" spans="2:11">
      <c r="B9" s="24"/>
      <c r="C9" s="2"/>
      <c r="D9" s="73" t="s">
        <v>15</v>
      </c>
      <c r="E9" s="14"/>
      <c r="F9" s="74">
        <f>F8/F5</f>
        <v>0.10606060606060606</v>
      </c>
      <c r="G9" s="75">
        <f t="shared" ref="G9:H9" si="0">G8/G5</f>
        <v>6.3032367972742753E-2</v>
      </c>
      <c r="H9" s="76">
        <f t="shared" si="0"/>
        <v>1.9108280254777069E-2</v>
      </c>
      <c r="I9" s="61"/>
      <c r="J9" s="74">
        <f>J8/J5</f>
        <v>-7.0011668611435242E-3</v>
      </c>
      <c r="K9" s="76">
        <f>K8/K5</f>
        <v>2.6541764246682281E-2</v>
      </c>
    </row>
    <row r="10" spans="2:11">
      <c r="B10" s="24"/>
      <c r="C10" s="2"/>
      <c r="D10" s="11" t="s">
        <v>16</v>
      </c>
      <c r="E10" s="11"/>
      <c r="F10" s="52"/>
      <c r="G10" s="10"/>
      <c r="H10" s="26"/>
      <c r="I10" s="13"/>
      <c r="J10" s="52"/>
      <c r="K10" s="26"/>
    </row>
    <row r="11" spans="2:11" ht="15">
      <c r="B11" s="24"/>
      <c r="C11" s="2"/>
      <c r="D11" s="14" t="s">
        <v>32</v>
      </c>
      <c r="E11" s="14"/>
      <c r="F11" s="62">
        <v>306.39999999999998</v>
      </c>
      <c r="G11" s="63">
        <v>299.5</v>
      </c>
      <c r="H11" s="64">
        <v>317.7</v>
      </c>
      <c r="I11" s="61"/>
      <c r="J11" s="62">
        <v>320.89999999999998</v>
      </c>
      <c r="K11" s="64">
        <v>308.8</v>
      </c>
    </row>
    <row r="12" spans="2:11">
      <c r="B12" s="24"/>
      <c r="C12" s="2"/>
      <c r="D12" s="73" t="s">
        <v>33</v>
      </c>
      <c r="E12" s="14"/>
      <c r="F12" s="82">
        <v>-9.1000000000000004E-3</v>
      </c>
      <c r="G12" s="83">
        <f>G11/F11-1</f>
        <v>-2.2519582245430714E-2</v>
      </c>
      <c r="H12" s="84">
        <f>H11/G11-1</f>
        <v>6.0767946577629406E-2</v>
      </c>
      <c r="I12" s="61"/>
      <c r="J12" s="82">
        <v>-7.1999999999999998E-3</v>
      </c>
      <c r="K12" s="84">
        <f>K11/J11-1</f>
        <v>-3.7706450607665865E-2</v>
      </c>
    </row>
    <row r="13" spans="2:11" ht="15">
      <c r="B13" s="24"/>
      <c r="C13" s="2"/>
      <c r="D13" s="14" t="s">
        <v>34</v>
      </c>
      <c r="E13" s="14"/>
      <c r="F13" s="85">
        <v>2.92</v>
      </c>
      <c r="G13" s="86">
        <v>3.76</v>
      </c>
      <c r="H13" s="87">
        <v>3.94</v>
      </c>
      <c r="I13" s="61"/>
      <c r="J13" s="85">
        <v>2.8291175833333337</v>
      </c>
      <c r="K13" s="87">
        <v>3.44</v>
      </c>
    </row>
    <row r="14" spans="2:11">
      <c r="B14" s="24"/>
      <c r="C14" s="2"/>
      <c r="D14" s="73" t="s">
        <v>33</v>
      </c>
      <c r="E14" s="14"/>
      <c r="F14" s="82">
        <v>0.29370000000000002</v>
      </c>
      <c r="G14" s="83">
        <f>G13/F13-1</f>
        <v>0.28767123287671237</v>
      </c>
      <c r="H14" s="84">
        <f>H13/G13-1</f>
        <v>4.7872340425531901E-2</v>
      </c>
      <c r="I14" s="61"/>
      <c r="J14" s="82">
        <v>0.13159999999999999</v>
      </c>
      <c r="K14" s="84">
        <f>K13/J13-1</f>
        <v>0.21592683890745534</v>
      </c>
    </row>
    <row r="15" spans="2:11">
      <c r="B15" s="24"/>
      <c r="C15" s="2"/>
      <c r="D15" s="14" t="s">
        <v>9</v>
      </c>
      <c r="E15" s="14"/>
      <c r="F15" s="62">
        <v>371</v>
      </c>
      <c r="G15" s="63">
        <v>441</v>
      </c>
      <c r="H15" s="64">
        <v>422</v>
      </c>
      <c r="I15" s="61"/>
      <c r="J15" s="62">
        <v>754</v>
      </c>
      <c r="K15" s="64">
        <v>888</v>
      </c>
    </row>
    <row r="16" spans="2:11" ht="15">
      <c r="B16" s="24"/>
      <c r="C16" s="2"/>
      <c r="D16" s="73" t="s">
        <v>35</v>
      </c>
      <c r="E16" s="14"/>
      <c r="F16" s="69">
        <v>0.32</v>
      </c>
      <c r="G16" s="70">
        <f>G15/F15-1</f>
        <v>0.18867924528301883</v>
      </c>
      <c r="H16" s="71">
        <f>H15/G15-1</f>
        <v>-4.3083900226757343E-2</v>
      </c>
      <c r="I16" s="61"/>
      <c r="J16" s="69">
        <v>0.23799999999999999</v>
      </c>
      <c r="K16" s="71">
        <f>K15/J15-1</f>
        <v>0.17771883289124668</v>
      </c>
    </row>
    <row r="17" spans="2:11" ht="15">
      <c r="B17" s="24"/>
      <c r="C17" s="2"/>
      <c r="D17" s="73" t="s">
        <v>36</v>
      </c>
      <c r="E17" s="14"/>
      <c r="F17" s="69">
        <v>0.38</v>
      </c>
      <c r="G17" s="70">
        <v>0.222</v>
      </c>
      <c r="H17" s="71">
        <v>3.6999999999999998E-2</v>
      </c>
      <c r="I17" s="61"/>
      <c r="J17" s="69">
        <v>0.31900000000000001</v>
      </c>
      <c r="K17" s="71">
        <v>0.19700000000000001</v>
      </c>
    </row>
    <row r="18" spans="2:11">
      <c r="B18" s="24"/>
      <c r="C18" s="2"/>
      <c r="D18" s="14" t="s">
        <v>14</v>
      </c>
      <c r="E18" s="14"/>
      <c r="F18" s="62">
        <v>46</v>
      </c>
      <c r="G18" s="63">
        <v>63</v>
      </c>
      <c r="H18" s="64">
        <v>52</v>
      </c>
      <c r="I18" s="61"/>
      <c r="J18" s="62">
        <v>14</v>
      </c>
      <c r="K18" s="64">
        <v>104</v>
      </c>
    </row>
    <row r="19" spans="2:11">
      <c r="B19" s="24"/>
      <c r="C19" s="2"/>
      <c r="D19" s="73" t="s">
        <v>15</v>
      </c>
      <c r="E19" s="14"/>
      <c r="F19" s="69">
        <f>F18/F15</f>
        <v>0.12398921832884097</v>
      </c>
      <c r="G19" s="70">
        <f>G18/G15</f>
        <v>0.14285714285714285</v>
      </c>
      <c r="H19" s="71">
        <f>H18/H15</f>
        <v>0.12322274881516587</v>
      </c>
      <c r="I19" s="61"/>
      <c r="J19" s="69">
        <f>J18/J15</f>
        <v>1.8567639257294429E-2</v>
      </c>
      <c r="K19" s="71">
        <f>K18/K15</f>
        <v>0.11711711711711711</v>
      </c>
    </row>
    <row r="20" spans="2:11" ht="15">
      <c r="B20" s="24"/>
      <c r="C20" s="2"/>
      <c r="D20" s="11" t="s">
        <v>37</v>
      </c>
      <c r="E20" s="11"/>
      <c r="F20" s="52"/>
      <c r="G20" s="10"/>
      <c r="H20" s="26"/>
      <c r="I20" s="13"/>
      <c r="J20" s="52"/>
      <c r="K20" s="26"/>
    </row>
    <row r="21" spans="2:11">
      <c r="B21" s="24"/>
      <c r="C21" s="2"/>
      <c r="D21" s="14" t="s">
        <v>38</v>
      </c>
      <c r="E21" s="14"/>
      <c r="F21" s="80" t="s">
        <v>21</v>
      </c>
      <c r="G21" s="81">
        <v>51.38</v>
      </c>
      <c r="H21" s="108">
        <f>36.99</f>
        <v>36.99</v>
      </c>
      <c r="I21" s="61"/>
      <c r="J21" s="80">
        <f>42.53</f>
        <v>42.53</v>
      </c>
      <c r="K21" s="68">
        <f>111.57</f>
        <v>111.57</v>
      </c>
    </row>
    <row r="22" spans="2:11">
      <c r="B22" s="24"/>
      <c r="C22" s="2"/>
      <c r="D22" s="73" t="s">
        <v>33</v>
      </c>
      <c r="E22" s="14"/>
      <c r="F22" s="54" t="s">
        <v>21</v>
      </c>
      <c r="G22" s="55" t="s">
        <v>21</v>
      </c>
      <c r="H22" s="84">
        <f>H21/G21-1</f>
        <v>-0.28007006617360841</v>
      </c>
      <c r="I22" s="61"/>
      <c r="J22" s="54" t="s">
        <v>21</v>
      </c>
      <c r="K22" s="84">
        <f>K21/J21-1</f>
        <v>1.6233247119680225</v>
      </c>
    </row>
    <row r="23" spans="2:11" ht="15">
      <c r="B23" s="24"/>
      <c r="C23" s="2"/>
      <c r="D23" s="14" t="s">
        <v>39</v>
      </c>
      <c r="E23" s="14"/>
      <c r="F23" s="80" t="s">
        <v>21</v>
      </c>
      <c r="G23" s="81" t="s">
        <v>21</v>
      </c>
      <c r="H23" s="64">
        <v>445</v>
      </c>
      <c r="I23" s="61"/>
      <c r="J23" s="62">
        <v>292</v>
      </c>
      <c r="K23" s="64">
        <v>522</v>
      </c>
    </row>
    <row r="24" spans="2:11">
      <c r="B24" s="24"/>
      <c r="C24" s="2"/>
      <c r="D24" s="73" t="s">
        <v>33</v>
      </c>
      <c r="E24" s="14"/>
      <c r="F24" s="54" t="s">
        <v>21</v>
      </c>
      <c r="G24" s="55" t="s">
        <v>21</v>
      </c>
      <c r="H24" s="56" t="s">
        <v>21</v>
      </c>
      <c r="I24" s="61"/>
      <c r="J24" s="54" t="s">
        <v>21</v>
      </c>
      <c r="K24" s="84">
        <f>K23/J23-1</f>
        <v>0.78767123287671237</v>
      </c>
    </row>
    <row r="25" spans="2:11">
      <c r="B25" s="24"/>
      <c r="C25" s="2"/>
      <c r="D25" s="14" t="s">
        <v>9</v>
      </c>
      <c r="E25" s="14"/>
      <c r="F25" s="80">
        <v>25</v>
      </c>
      <c r="G25" s="81">
        <v>146</v>
      </c>
      <c r="H25" s="68">
        <v>206</v>
      </c>
      <c r="I25" s="61"/>
      <c r="J25" s="80">
        <v>103</v>
      </c>
      <c r="K25" s="68">
        <v>393</v>
      </c>
    </row>
    <row r="26" spans="2:11">
      <c r="B26" s="24"/>
      <c r="C26" s="2"/>
      <c r="D26" s="73" t="s">
        <v>10</v>
      </c>
      <c r="E26" s="14"/>
      <c r="F26" s="74" t="s">
        <v>21</v>
      </c>
      <c r="G26" s="75">
        <f>G25/F25-1</f>
        <v>4.84</v>
      </c>
      <c r="H26" s="76">
        <f>H25/G25-1</f>
        <v>0.41095890410958913</v>
      </c>
      <c r="I26" s="61"/>
      <c r="J26" s="74" t="s">
        <v>21</v>
      </c>
      <c r="K26" s="76">
        <f>K25/J25-1</f>
        <v>2.8155339805825244</v>
      </c>
    </row>
    <row r="27" spans="2:11">
      <c r="B27" s="24"/>
      <c r="C27" s="2"/>
      <c r="D27" s="73" t="s">
        <v>11</v>
      </c>
      <c r="E27" s="14"/>
      <c r="F27" s="74" t="s">
        <v>21</v>
      </c>
      <c r="G27" s="75">
        <v>2.76</v>
      </c>
      <c r="H27" s="76">
        <v>-0.23</v>
      </c>
      <c r="I27" s="61"/>
      <c r="J27" s="74" t="s">
        <v>21</v>
      </c>
      <c r="K27" s="76">
        <v>1.64</v>
      </c>
    </row>
    <row r="28" spans="2:11">
      <c r="B28" s="24"/>
      <c r="C28" s="2"/>
      <c r="D28" s="14" t="s">
        <v>14</v>
      </c>
      <c r="E28" s="14"/>
      <c r="F28" s="80">
        <v>-4</v>
      </c>
      <c r="G28" s="81">
        <v>-26</v>
      </c>
      <c r="H28" s="68">
        <v>-40</v>
      </c>
      <c r="I28" s="61"/>
      <c r="J28" s="80">
        <v>-20</v>
      </c>
      <c r="K28" s="68">
        <v>-70</v>
      </c>
    </row>
    <row r="29" spans="2:11">
      <c r="B29" s="24"/>
      <c r="C29" s="2"/>
      <c r="D29" s="73" t="s">
        <v>15</v>
      </c>
      <c r="E29" s="14"/>
      <c r="F29" s="74">
        <f>F28/F25</f>
        <v>-0.16</v>
      </c>
      <c r="G29" s="75">
        <f>G28/G25</f>
        <v>-0.17808219178082191</v>
      </c>
      <c r="H29" s="76">
        <f>H28/H25</f>
        <v>-0.1941747572815534</v>
      </c>
      <c r="I29" s="61"/>
      <c r="J29" s="74">
        <f>J28/J25</f>
        <v>-0.1941747572815534</v>
      </c>
      <c r="K29" s="76">
        <f>K28/K25</f>
        <v>-0.17811704834605599</v>
      </c>
    </row>
    <row r="30" spans="2:11">
      <c r="B30" s="24"/>
      <c r="C30" s="44" t="s">
        <v>40</v>
      </c>
      <c r="D30" s="11" t="s">
        <v>41</v>
      </c>
      <c r="E30" s="11"/>
      <c r="F30" s="52"/>
      <c r="G30" s="10"/>
      <c r="H30" s="26"/>
      <c r="I30" s="13"/>
      <c r="J30" s="52"/>
      <c r="K30" s="26"/>
    </row>
    <row r="31" spans="2:11" ht="15">
      <c r="B31" s="24"/>
      <c r="C31" s="2"/>
      <c r="D31" s="67" t="s">
        <v>42</v>
      </c>
      <c r="E31" s="14"/>
      <c r="F31" s="82">
        <v>0.19</v>
      </c>
      <c r="G31" s="83">
        <v>0.28449999999999998</v>
      </c>
      <c r="H31" s="84">
        <v>0.24</v>
      </c>
      <c r="I31" s="61"/>
      <c r="J31" s="82">
        <v>0.23</v>
      </c>
      <c r="K31" s="84">
        <v>0.23449999999999999</v>
      </c>
    </row>
    <row r="32" spans="2:11" ht="15">
      <c r="B32" s="24"/>
      <c r="C32" s="2"/>
      <c r="D32" s="67" t="s">
        <v>43</v>
      </c>
      <c r="E32" s="14"/>
      <c r="F32" s="82">
        <v>0.2</v>
      </c>
      <c r="G32" s="83">
        <v>0.24660000000000001</v>
      </c>
      <c r="H32" s="84">
        <v>0.06</v>
      </c>
      <c r="I32" s="61"/>
      <c r="J32" s="82">
        <v>0.21</v>
      </c>
      <c r="K32" s="84">
        <v>0.25419999999999998</v>
      </c>
    </row>
    <row r="33" spans="2:11">
      <c r="B33" s="24"/>
      <c r="C33" s="2"/>
      <c r="D33" s="14" t="s">
        <v>9</v>
      </c>
      <c r="E33" s="14"/>
      <c r="F33" s="80">
        <v>10.3</v>
      </c>
      <c r="G33" s="81">
        <v>12.4</v>
      </c>
      <c r="H33" s="68">
        <v>13.8</v>
      </c>
      <c r="I33" s="61"/>
      <c r="J33" s="80">
        <v>21</v>
      </c>
      <c r="K33" s="68">
        <v>25.7</v>
      </c>
    </row>
    <row r="34" spans="2:11">
      <c r="B34" s="24"/>
      <c r="C34" s="2"/>
      <c r="D34" s="73" t="s">
        <v>11</v>
      </c>
      <c r="E34" s="14"/>
      <c r="F34" s="74">
        <v>0.31</v>
      </c>
      <c r="G34" s="75">
        <v>0.21</v>
      </c>
      <c r="H34" s="76">
        <v>0.1</v>
      </c>
      <c r="I34" s="61"/>
      <c r="J34" s="74">
        <v>0.28000000000000003</v>
      </c>
      <c r="K34" s="76">
        <v>0.22</v>
      </c>
    </row>
    <row r="35" spans="2:11">
      <c r="B35" s="24"/>
      <c r="C35" s="2"/>
      <c r="D35" s="14" t="s">
        <v>14</v>
      </c>
      <c r="E35" s="14"/>
      <c r="F35" s="80">
        <v>6.4</v>
      </c>
      <c r="G35" s="81">
        <v>7.1</v>
      </c>
      <c r="H35" s="68">
        <v>5.0999999999999996</v>
      </c>
      <c r="I35" s="61"/>
      <c r="J35" s="80">
        <v>11.9</v>
      </c>
      <c r="K35" s="68">
        <v>13</v>
      </c>
    </row>
    <row r="36" spans="2:11">
      <c r="B36" s="24"/>
      <c r="C36" s="2"/>
      <c r="D36" s="73" t="s">
        <v>15</v>
      </c>
      <c r="E36" s="14"/>
      <c r="F36" s="74">
        <f>F35/F33</f>
        <v>0.62135922330097082</v>
      </c>
      <c r="G36" s="75">
        <f>G35/G33</f>
        <v>0.57258064516129026</v>
      </c>
      <c r="H36" s="76">
        <f>H35/H33</f>
        <v>0.36956521739130432</v>
      </c>
      <c r="I36" s="61"/>
      <c r="J36" s="74">
        <f>J35/J33</f>
        <v>0.56666666666666665</v>
      </c>
      <c r="K36" s="76">
        <f>K35/K33</f>
        <v>0.50583657587548636</v>
      </c>
    </row>
    <row r="37" spans="2:11">
      <c r="B37" s="24"/>
      <c r="C37" s="44" t="s">
        <v>40</v>
      </c>
      <c r="D37" s="11" t="s">
        <v>44</v>
      </c>
      <c r="E37" s="11"/>
      <c r="F37" s="52"/>
      <c r="G37" s="10"/>
      <c r="H37" s="26"/>
      <c r="I37" s="13"/>
      <c r="J37" s="52"/>
      <c r="K37" s="26"/>
    </row>
    <row r="38" spans="2:11" ht="15">
      <c r="B38" s="24"/>
      <c r="C38" s="2"/>
      <c r="D38" s="67" t="s">
        <v>42</v>
      </c>
      <c r="E38" s="14"/>
      <c r="F38" s="82">
        <v>0.38</v>
      </c>
      <c r="G38" s="83">
        <v>0.1507</v>
      </c>
      <c r="H38" s="84">
        <v>0.1</v>
      </c>
      <c r="I38" s="61"/>
      <c r="J38" s="82">
        <v>0.13</v>
      </c>
      <c r="K38" s="84">
        <v>0.1255</v>
      </c>
    </row>
    <row r="39" spans="2:11" ht="15">
      <c r="B39" s="24"/>
      <c r="C39" s="2"/>
      <c r="D39" s="67" t="s">
        <v>43</v>
      </c>
      <c r="E39" s="14"/>
      <c r="F39" s="82">
        <v>0.22</v>
      </c>
      <c r="G39" s="83">
        <v>0.19450000000000001</v>
      </c>
      <c r="H39" s="84">
        <v>0.02</v>
      </c>
      <c r="I39" s="61"/>
      <c r="J39" s="82">
        <v>0.47</v>
      </c>
      <c r="K39" s="84">
        <v>0.1797</v>
      </c>
    </row>
    <row r="40" spans="2:11">
      <c r="B40" s="24"/>
      <c r="C40" s="2"/>
      <c r="D40" s="14" t="s">
        <v>9</v>
      </c>
      <c r="E40" s="14"/>
      <c r="F40" s="80">
        <v>288.48899999999998</v>
      </c>
      <c r="G40" s="81">
        <v>366.9</v>
      </c>
      <c r="H40" s="68">
        <v>358</v>
      </c>
      <c r="I40" s="61"/>
      <c r="J40" s="80">
        <v>596</v>
      </c>
      <c r="K40" s="68">
        <v>719</v>
      </c>
    </row>
    <row r="41" spans="2:11">
      <c r="B41" s="24"/>
      <c r="C41" s="2"/>
      <c r="D41" s="73" t="s">
        <v>11</v>
      </c>
      <c r="E41" s="14"/>
      <c r="F41" s="74">
        <v>0.45</v>
      </c>
      <c r="G41" s="75">
        <v>0.27</v>
      </c>
      <c r="H41" s="76">
        <v>-0.03</v>
      </c>
      <c r="I41" s="61"/>
      <c r="J41" s="74">
        <v>0.4</v>
      </c>
      <c r="K41" s="76">
        <v>0.21</v>
      </c>
    </row>
    <row r="42" spans="2:11" ht="15">
      <c r="B42" s="24"/>
      <c r="C42" s="2"/>
      <c r="D42" s="14" t="s">
        <v>45</v>
      </c>
      <c r="E42" s="14"/>
      <c r="F42" s="80">
        <v>133.1</v>
      </c>
      <c r="G42" s="81">
        <v>172</v>
      </c>
      <c r="H42" s="68">
        <v>199</v>
      </c>
      <c r="I42" s="61"/>
      <c r="J42" s="80">
        <v>206.7</v>
      </c>
      <c r="K42" s="68">
        <v>304.2</v>
      </c>
    </row>
    <row r="43" spans="2:11">
      <c r="B43" s="24"/>
      <c r="C43" s="2"/>
      <c r="D43" s="73" t="s">
        <v>15</v>
      </c>
      <c r="E43" s="14"/>
      <c r="F43" s="74">
        <f>F42/F40</f>
        <v>0.46136941096540945</v>
      </c>
      <c r="G43" s="75">
        <f>G42/G40</f>
        <v>0.46879258653584088</v>
      </c>
      <c r="H43" s="76">
        <f>H42/H40</f>
        <v>0.55586592178770955</v>
      </c>
      <c r="I43" s="61"/>
      <c r="J43" s="74">
        <f>J42/J40</f>
        <v>0.34681208053691276</v>
      </c>
      <c r="K43" s="76">
        <f>K42/K40</f>
        <v>0.42308762169680109</v>
      </c>
    </row>
    <row r="44" spans="2:11">
      <c r="B44" s="24"/>
      <c r="C44" s="44" t="s">
        <v>46</v>
      </c>
      <c r="D44" s="11" t="s">
        <v>47</v>
      </c>
      <c r="E44" s="11"/>
      <c r="F44" s="52"/>
      <c r="G44" s="10"/>
      <c r="H44" s="26"/>
      <c r="I44" s="13"/>
      <c r="J44" s="52"/>
      <c r="K44" s="26"/>
    </row>
    <row r="45" spans="2:11" ht="15">
      <c r="B45" s="24"/>
      <c r="C45" s="2"/>
      <c r="D45" s="67" t="s">
        <v>42</v>
      </c>
      <c r="E45" s="14"/>
      <c r="F45" s="82">
        <v>0.19</v>
      </c>
      <c r="G45" s="83">
        <v>4.6199999999999998E-2</v>
      </c>
      <c r="H45" s="84">
        <v>0.21</v>
      </c>
      <c r="I45" s="61"/>
      <c r="J45" s="82">
        <v>0.11</v>
      </c>
      <c r="K45" s="84">
        <v>4.1099999999999998E-2</v>
      </c>
    </row>
    <row r="46" spans="2:11" ht="15">
      <c r="B46" s="24"/>
      <c r="C46" s="2"/>
      <c r="D46" s="67" t="s">
        <v>43</v>
      </c>
      <c r="E46" s="14"/>
      <c r="F46" s="82">
        <v>0.28999999999999998</v>
      </c>
      <c r="G46" s="83">
        <v>0.19040000000000001</v>
      </c>
      <c r="H46" s="84">
        <v>-0.26</v>
      </c>
      <c r="I46" s="61"/>
      <c r="J46" s="82">
        <v>0.4</v>
      </c>
      <c r="K46" s="84">
        <v>7.1499999999999994E-2</v>
      </c>
    </row>
    <row r="47" spans="2:11">
      <c r="B47" s="24"/>
      <c r="C47" s="2"/>
      <c r="D47" s="14" t="s">
        <v>9</v>
      </c>
      <c r="E47" s="14"/>
      <c r="F47" s="80">
        <v>69</v>
      </c>
      <c r="G47" s="81">
        <v>86.6</v>
      </c>
      <c r="H47" s="68">
        <v>83.7</v>
      </c>
      <c r="I47" s="61"/>
      <c r="J47" s="80">
        <v>149</v>
      </c>
      <c r="K47" s="68">
        <v>179</v>
      </c>
    </row>
    <row r="48" spans="2:11">
      <c r="B48" s="24"/>
      <c r="C48" s="2"/>
      <c r="D48" s="73" t="s">
        <v>11</v>
      </c>
      <c r="E48" s="14"/>
      <c r="F48" s="74">
        <v>0.54</v>
      </c>
      <c r="G48" s="75">
        <v>0.25</v>
      </c>
      <c r="H48" s="76">
        <v>-0.05</v>
      </c>
      <c r="I48" s="61"/>
      <c r="J48" s="74">
        <v>0.44</v>
      </c>
      <c r="K48" s="76">
        <v>0.2</v>
      </c>
    </row>
    <row r="49" spans="2:11">
      <c r="B49" s="24"/>
      <c r="C49" s="2"/>
      <c r="D49" s="14" t="s">
        <v>14</v>
      </c>
      <c r="E49" s="14"/>
      <c r="F49" s="80">
        <v>11</v>
      </c>
      <c r="G49" s="81">
        <v>-18.899999999999999</v>
      </c>
      <c r="H49" s="68">
        <v>17.100000000000001</v>
      </c>
      <c r="I49" s="61"/>
      <c r="J49" s="80">
        <v>23</v>
      </c>
      <c r="K49" s="68">
        <v>-6</v>
      </c>
    </row>
    <row r="50" spans="2:11" ht="14.1" thickBot="1">
      <c r="B50" s="24"/>
      <c r="C50" s="2"/>
      <c r="D50" s="73" t="s">
        <v>15</v>
      </c>
      <c r="E50" s="14"/>
      <c r="F50" s="77">
        <f>F49/F47</f>
        <v>0.15942028985507245</v>
      </c>
      <c r="G50" s="78">
        <f>G49/G47</f>
        <v>-0.21824480369515012</v>
      </c>
      <c r="H50" s="79">
        <f>H49/H47</f>
        <v>0.20430107526881722</v>
      </c>
      <c r="I50" s="61"/>
      <c r="J50" s="77">
        <f>J49/J47</f>
        <v>0.15436241610738255</v>
      </c>
      <c r="K50" s="79">
        <f>K49/K47</f>
        <v>-3.3519553072625698E-2</v>
      </c>
    </row>
    <row r="51" spans="2:11">
      <c r="B51" s="24"/>
      <c r="C51" s="15"/>
      <c r="D51" s="12"/>
      <c r="E51" s="12"/>
      <c r="F51" s="12"/>
      <c r="G51" s="12"/>
      <c r="H51" s="12"/>
      <c r="I51" s="12"/>
      <c r="J51" s="12"/>
      <c r="K51" s="27"/>
    </row>
    <row r="52" spans="2:11">
      <c r="B52" s="24"/>
      <c r="C52" s="15"/>
      <c r="D52" s="16" t="s">
        <v>48</v>
      </c>
      <c r="E52" s="16"/>
      <c r="F52" s="12"/>
      <c r="G52" s="12"/>
      <c r="H52" s="12"/>
      <c r="I52" s="12"/>
      <c r="J52" s="12"/>
      <c r="K52" s="27"/>
    </row>
    <row r="53" spans="2:11" ht="12.75" customHeight="1">
      <c r="B53" s="24"/>
      <c r="C53" s="15"/>
      <c r="D53" s="17" t="s">
        <v>49</v>
      </c>
      <c r="E53" s="18" t="s">
        <v>50</v>
      </c>
      <c r="F53" s="16"/>
      <c r="G53" s="16"/>
      <c r="H53" s="16"/>
      <c r="I53" s="16"/>
      <c r="J53" s="16"/>
      <c r="K53" s="28"/>
    </row>
    <row r="54" spans="2:11">
      <c r="B54" s="24"/>
      <c r="C54" s="15"/>
      <c r="D54" s="17"/>
      <c r="E54" s="18" t="s">
        <v>51</v>
      </c>
      <c r="F54" s="16"/>
      <c r="G54" s="16"/>
      <c r="H54" s="16"/>
      <c r="I54" s="16"/>
      <c r="J54" s="16"/>
      <c r="K54" s="28"/>
    </row>
    <row r="55" spans="2:11">
      <c r="B55" s="24"/>
      <c r="C55" s="15"/>
      <c r="D55" s="17"/>
      <c r="E55" s="18" t="s">
        <v>52</v>
      </c>
      <c r="F55" s="16"/>
      <c r="G55" s="16"/>
      <c r="H55" s="16"/>
      <c r="I55" s="16"/>
      <c r="J55" s="16"/>
      <c r="K55" s="28"/>
    </row>
    <row r="56" spans="2:11">
      <c r="B56" s="24"/>
      <c r="C56" s="15"/>
      <c r="D56" s="17" t="s">
        <v>53</v>
      </c>
      <c r="E56" s="18" t="s">
        <v>54</v>
      </c>
      <c r="F56" s="6"/>
      <c r="G56" s="6"/>
      <c r="H56" s="6"/>
      <c r="I56" s="6"/>
      <c r="J56" s="6"/>
      <c r="K56" s="29"/>
    </row>
    <row r="57" spans="2:11">
      <c r="B57" s="24"/>
      <c r="C57" s="15"/>
      <c r="D57" s="17"/>
      <c r="E57" s="18" t="s">
        <v>55</v>
      </c>
      <c r="F57" s="6"/>
      <c r="G57" s="6"/>
      <c r="H57" s="6"/>
      <c r="I57" s="6"/>
      <c r="J57" s="6"/>
      <c r="K57" s="29"/>
    </row>
    <row r="58" spans="2:11">
      <c r="B58" s="24"/>
      <c r="C58" s="15"/>
      <c r="D58" s="17" t="s">
        <v>56</v>
      </c>
      <c r="E58" s="18" t="s">
        <v>57</v>
      </c>
      <c r="F58" s="16"/>
      <c r="G58" s="16"/>
      <c r="H58" s="16"/>
      <c r="I58" s="16"/>
      <c r="J58" s="16"/>
      <c r="K58" s="28"/>
    </row>
    <row r="59" spans="2:11">
      <c r="B59" s="24"/>
      <c r="C59" s="15"/>
      <c r="D59" s="17"/>
      <c r="E59" s="18" t="s">
        <v>58</v>
      </c>
      <c r="F59" s="16"/>
      <c r="G59" s="16"/>
      <c r="H59" s="16"/>
      <c r="I59" s="16"/>
      <c r="J59" s="16"/>
      <c r="K59" s="28"/>
    </row>
    <row r="60" spans="2:11">
      <c r="B60" s="24"/>
      <c r="C60" s="15"/>
      <c r="D60" s="17" t="s">
        <v>59</v>
      </c>
      <c r="E60" s="18" t="s">
        <v>60</v>
      </c>
      <c r="F60" s="16"/>
      <c r="G60" s="16"/>
      <c r="H60" s="16"/>
      <c r="I60" s="16"/>
      <c r="J60" s="16"/>
      <c r="K60" s="28"/>
    </row>
    <row r="61" spans="2:11">
      <c r="B61" s="24"/>
      <c r="C61" s="15"/>
      <c r="D61" s="17"/>
      <c r="E61" s="18" t="s">
        <v>61</v>
      </c>
      <c r="F61" s="16"/>
      <c r="G61" s="16"/>
      <c r="H61" s="16"/>
      <c r="I61" s="16"/>
      <c r="J61" s="16"/>
      <c r="K61" s="28"/>
    </row>
    <row r="62" spans="2:11">
      <c r="B62" s="24"/>
      <c r="D62" s="17" t="s">
        <v>62</v>
      </c>
      <c r="E62" s="18" t="s">
        <v>63</v>
      </c>
      <c r="K62" s="30"/>
    </row>
    <row r="63" spans="2:11" ht="14.1" thickBot="1">
      <c r="B63" s="31"/>
      <c r="C63" s="32"/>
      <c r="D63" s="33" t="s">
        <v>64</v>
      </c>
      <c r="E63" s="34" t="s">
        <v>65</v>
      </c>
      <c r="F63" s="35"/>
      <c r="G63" s="35"/>
      <c r="H63" s="35"/>
      <c r="I63" s="35"/>
      <c r="J63" s="35"/>
      <c r="K63" s="36"/>
    </row>
    <row r="64" spans="2:11">
      <c r="E64" s="19"/>
    </row>
    <row r="65" spans="5:5">
      <c r="E65" s="19"/>
    </row>
    <row r="66" spans="5:5">
      <c r="E66" s="19"/>
    </row>
  </sheetData>
  <pageMargins left="0.7" right="0.7" top="0.75" bottom="0.75" header="0.3" footer="0.3"/>
  <pageSetup scale="60" orientation="portrait" r:id="rId1"/>
  <ignoredErrors>
    <ignoredError sqref="D53 D56:D6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C89C-A9FA-4C2D-A382-7462DFC8E4A1}">
  <sheetPr>
    <pageSetUpPr fitToPage="1"/>
  </sheetPr>
  <dimension ref="B1:L71"/>
  <sheetViews>
    <sheetView showGridLines="0" zoomScaleNormal="100" zoomScaleSheetLayoutView="100" workbookViewId="0">
      <pane xSplit="5" ySplit="3" topLeftCell="F16" activePane="bottomRight" state="frozen"/>
      <selection pane="bottomRight" activeCell="B2" sqref="B2"/>
      <selection pane="bottomLeft" activeCell="A3" sqref="A3"/>
      <selection pane="topRight" activeCell="E1" sqref="E1"/>
    </sheetView>
  </sheetViews>
  <sheetFormatPr defaultColWidth="9.140625" defaultRowHeight="12.95"/>
  <cols>
    <col min="1" max="1" width="1.7109375" style="2" customWidth="1"/>
    <col min="2" max="2" width="4.7109375" style="2" customWidth="1"/>
    <col min="3" max="3" width="33.85546875" style="8" customWidth="1"/>
    <col min="4" max="4" width="2.85546875" style="8" customWidth="1"/>
    <col min="5" max="5" width="44.42578125" style="2" customWidth="1"/>
    <col min="6" max="8" width="12.140625" style="2" customWidth="1"/>
    <col min="9" max="9" width="2.42578125" style="2" customWidth="1"/>
    <col min="10" max="11" width="12.140625" style="2" customWidth="1"/>
    <col min="12" max="16384" width="9.140625" style="2"/>
  </cols>
  <sheetData>
    <row r="1" spans="2:12" ht="7.5" customHeight="1" thickBot="1"/>
    <row r="2" spans="2:12">
      <c r="B2" s="20" t="s">
        <v>17</v>
      </c>
      <c r="C2" s="21"/>
      <c r="D2" s="22"/>
      <c r="E2" s="22"/>
      <c r="F2" s="20"/>
      <c r="G2" s="22"/>
      <c r="H2" s="23"/>
      <c r="I2" s="117"/>
      <c r="J2" s="20"/>
      <c r="K2" s="23"/>
    </row>
    <row r="3" spans="2:12">
      <c r="B3" s="24"/>
      <c r="C3" s="9" t="s">
        <v>1</v>
      </c>
      <c r="D3" s="12" t="s">
        <v>2</v>
      </c>
      <c r="E3" s="14"/>
      <c r="F3" s="107" t="s">
        <v>3</v>
      </c>
      <c r="G3" s="9" t="s">
        <v>4</v>
      </c>
      <c r="H3" s="25" t="s">
        <v>5</v>
      </c>
      <c r="I3" s="61"/>
      <c r="J3" s="107" t="s">
        <v>6</v>
      </c>
      <c r="K3" s="25" t="s">
        <v>7</v>
      </c>
    </row>
    <row r="4" spans="2:12">
      <c r="B4" s="24"/>
      <c r="C4" s="2"/>
      <c r="D4" s="11" t="s">
        <v>66</v>
      </c>
      <c r="E4" s="11"/>
      <c r="F4" s="52"/>
      <c r="G4" s="10"/>
      <c r="H4" s="26"/>
      <c r="I4" s="13"/>
      <c r="J4" s="52"/>
      <c r="K4" s="26"/>
    </row>
    <row r="5" spans="2:12" ht="15">
      <c r="B5" s="24"/>
      <c r="C5" s="2"/>
      <c r="D5" s="67" t="s">
        <v>67</v>
      </c>
      <c r="E5" s="14"/>
      <c r="F5" s="82">
        <v>0.77</v>
      </c>
      <c r="G5" s="83">
        <v>1.099</v>
      </c>
      <c r="H5" s="84">
        <v>0.53</v>
      </c>
      <c r="I5" s="61"/>
      <c r="J5" s="82">
        <v>1</v>
      </c>
      <c r="K5" s="84">
        <v>1.0223</v>
      </c>
      <c r="L5" s="5"/>
    </row>
    <row r="6" spans="2:12" ht="15">
      <c r="B6" s="24"/>
      <c r="C6" s="2"/>
      <c r="D6" s="67" t="s">
        <v>68</v>
      </c>
      <c r="E6" s="14"/>
      <c r="F6" s="82">
        <v>0.46</v>
      </c>
      <c r="G6" s="83">
        <v>0.73</v>
      </c>
      <c r="H6" s="84">
        <v>0.51</v>
      </c>
      <c r="I6" s="61"/>
      <c r="J6" s="82">
        <v>0.55000000000000004</v>
      </c>
      <c r="K6" s="84">
        <v>0.67</v>
      </c>
      <c r="L6" s="5"/>
    </row>
    <row r="7" spans="2:12" ht="15">
      <c r="B7" s="24"/>
      <c r="C7" s="2"/>
      <c r="D7" s="67" t="s">
        <v>69</v>
      </c>
      <c r="E7" s="14"/>
      <c r="F7" s="82">
        <v>0.5</v>
      </c>
      <c r="G7" s="83">
        <v>0.81</v>
      </c>
      <c r="H7" s="84">
        <v>0.69</v>
      </c>
      <c r="I7" s="61"/>
      <c r="J7" s="82">
        <v>0.65</v>
      </c>
      <c r="K7" s="84">
        <v>0.7611</v>
      </c>
      <c r="L7" s="5"/>
    </row>
    <row r="8" spans="2:12">
      <c r="B8" s="24"/>
      <c r="C8" s="2"/>
      <c r="D8" s="14" t="s">
        <v>9</v>
      </c>
      <c r="E8" s="14"/>
      <c r="F8" s="80">
        <v>181</v>
      </c>
      <c r="G8" s="81">
        <v>306</v>
      </c>
      <c r="H8" s="68">
        <v>610</v>
      </c>
      <c r="I8" s="61"/>
      <c r="J8" s="80">
        <v>377</v>
      </c>
      <c r="K8" s="68">
        <v>751</v>
      </c>
    </row>
    <row r="9" spans="2:12">
      <c r="B9" s="24"/>
      <c r="C9" s="2"/>
      <c r="D9" s="73" t="s">
        <v>10</v>
      </c>
      <c r="E9" s="14"/>
      <c r="F9" s="74">
        <v>2.23</v>
      </c>
      <c r="G9" s="75">
        <f>G8/F8-1</f>
        <v>0.69060773480662974</v>
      </c>
      <c r="H9" s="76">
        <f>H8/G8-1</f>
        <v>0.99346405228758172</v>
      </c>
      <c r="I9" s="61"/>
      <c r="J9" s="74">
        <v>1.27</v>
      </c>
      <c r="K9" s="76">
        <f>K8/J8-1</f>
        <v>0.99204244031830235</v>
      </c>
    </row>
    <row r="10" spans="2:12">
      <c r="B10" s="24"/>
      <c r="C10" s="2"/>
      <c r="D10" s="73" t="s">
        <v>11</v>
      </c>
      <c r="E10" s="14"/>
      <c r="F10" s="74">
        <v>0.79</v>
      </c>
      <c r="G10" s="75">
        <v>0.69</v>
      </c>
      <c r="H10" s="76">
        <v>1.41</v>
      </c>
      <c r="I10" s="61"/>
      <c r="J10" s="74">
        <v>0.56999999999999995</v>
      </c>
      <c r="K10" s="76">
        <v>1.05</v>
      </c>
    </row>
    <row r="11" spans="2:12">
      <c r="B11" s="24"/>
      <c r="C11" s="2"/>
      <c r="D11" s="14" t="s">
        <v>14</v>
      </c>
      <c r="E11" s="14"/>
      <c r="F11" s="80">
        <v>-41</v>
      </c>
      <c r="G11" s="81">
        <v>-283</v>
      </c>
      <c r="H11" s="68">
        <v>-187</v>
      </c>
      <c r="I11" s="61"/>
      <c r="J11" s="80">
        <v>-171</v>
      </c>
      <c r="K11" s="68">
        <v>-624</v>
      </c>
    </row>
    <row r="12" spans="2:12">
      <c r="B12" s="24"/>
      <c r="C12" s="2"/>
      <c r="D12" s="73" t="s">
        <v>15</v>
      </c>
      <c r="E12" s="14"/>
      <c r="F12" s="74">
        <f>F11/F8</f>
        <v>-0.22651933701657459</v>
      </c>
      <c r="G12" s="75">
        <f>G11/G8</f>
        <v>-0.92483660130718959</v>
      </c>
      <c r="H12" s="76">
        <f>H11/H8</f>
        <v>-0.30655737704918035</v>
      </c>
      <c r="I12" s="61"/>
      <c r="J12" s="74">
        <f>J11/J8</f>
        <v>-0.45358090185676392</v>
      </c>
      <c r="K12" s="76">
        <f>K11/K8</f>
        <v>-0.83089214380825571</v>
      </c>
    </row>
    <row r="13" spans="2:12" ht="15">
      <c r="B13" s="24"/>
      <c r="C13" s="44" t="s">
        <v>70</v>
      </c>
      <c r="D13" s="11" t="s">
        <v>71</v>
      </c>
      <c r="E13" s="11"/>
      <c r="F13" s="52"/>
      <c r="G13" s="10"/>
      <c r="H13" s="26"/>
      <c r="I13" s="13"/>
      <c r="J13" s="52"/>
      <c r="K13" s="26"/>
    </row>
    <row r="14" spans="2:12" ht="15">
      <c r="B14" s="24"/>
      <c r="C14" s="2"/>
      <c r="D14" s="14" t="s">
        <v>72</v>
      </c>
      <c r="E14" s="14"/>
      <c r="F14" s="80">
        <v>54.4</v>
      </c>
      <c r="G14" s="81">
        <v>120.7</v>
      </c>
      <c r="H14" s="68">
        <v>254.3</v>
      </c>
      <c r="I14" s="61"/>
      <c r="J14" s="80">
        <v>141.19999999999999</v>
      </c>
      <c r="K14" s="68">
        <v>286.3</v>
      </c>
    </row>
    <row r="15" spans="2:12">
      <c r="B15" s="24"/>
      <c r="C15" s="2"/>
      <c r="D15" s="73" t="s">
        <v>33</v>
      </c>
      <c r="E15" s="14"/>
      <c r="F15" s="74">
        <v>0.96</v>
      </c>
      <c r="G15" s="75">
        <f>G14/F14-1</f>
        <v>1.21875</v>
      </c>
      <c r="H15" s="76">
        <f>H14/G14-1</f>
        <v>1.1068765534382767</v>
      </c>
      <c r="I15" s="61"/>
      <c r="J15" s="74">
        <v>1.07</v>
      </c>
      <c r="K15" s="76">
        <f>K14/J14-1</f>
        <v>1.0276203966005668</v>
      </c>
    </row>
    <row r="16" spans="2:12">
      <c r="B16" s="24"/>
      <c r="C16" s="2"/>
      <c r="D16" s="73" t="s">
        <v>73</v>
      </c>
      <c r="E16" s="14"/>
      <c r="F16" s="74">
        <v>4.7600000000000003E-2</v>
      </c>
      <c r="G16" s="75">
        <v>0.21729999999999999</v>
      </c>
      <c r="H16" s="76">
        <v>0.35210000000000002</v>
      </c>
      <c r="I16" s="61"/>
      <c r="J16" s="74">
        <v>0.1</v>
      </c>
      <c r="K16" s="76">
        <v>0.25480000000000003</v>
      </c>
    </row>
    <row r="17" spans="2:11" ht="15">
      <c r="B17" s="24"/>
      <c r="C17" s="2"/>
      <c r="D17" s="14" t="s">
        <v>74</v>
      </c>
      <c r="E17" s="14"/>
      <c r="F17" s="80">
        <v>662.49</v>
      </c>
      <c r="G17" s="81">
        <v>1227.3</v>
      </c>
      <c r="H17" s="68">
        <v>2261</v>
      </c>
      <c r="I17" s="61"/>
      <c r="J17" s="80">
        <v>1616.7</v>
      </c>
      <c r="K17" s="68">
        <v>2683.8</v>
      </c>
    </row>
    <row r="18" spans="2:11">
      <c r="B18" s="24"/>
      <c r="C18" s="2"/>
      <c r="D18" s="73" t="s">
        <v>10</v>
      </c>
      <c r="E18" s="14"/>
      <c r="F18" s="74">
        <v>0.53</v>
      </c>
      <c r="G18" s="75">
        <f>G17/F17-1</f>
        <v>0.8525562650002263</v>
      </c>
      <c r="H18" s="76">
        <f>H17/G17-1</f>
        <v>0.84225535728835665</v>
      </c>
      <c r="I18" s="61"/>
      <c r="J18" s="74">
        <v>0.56000000000000005</v>
      </c>
      <c r="K18" s="76">
        <f>K17/J17-1</f>
        <v>0.66004824642790871</v>
      </c>
    </row>
    <row r="19" spans="2:11">
      <c r="B19" s="24"/>
      <c r="C19" s="2"/>
      <c r="D19" s="73" t="s">
        <v>75</v>
      </c>
      <c r="E19" s="14"/>
      <c r="F19" s="74">
        <v>0.83</v>
      </c>
      <c r="G19" s="75">
        <v>0.92179999999999995</v>
      </c>
      <c r="H19" s="76">
        <v>1.52</v>
      </c>
      <c r="I19" s="61"/>
      <c r="J19" s="74">
        <v>0.84</v>
      </c>
      <c r="K19" s="76">
        <v>0.81279999999999997</v>
      </c>
    </row>
    <row r="20" spans="2:11">
      <c r="B20" s="24"/>
      <c r="C20" s="2"/>
      <c r="D20" s="14" t="s">
        <v>76</v>
      </c>
      <c r="E20" s="14"/>
      <c r="F20" s="80">
        <v>57097</v>
      </c>
      <c r="G20" s="81">
        <v>131956</v>
      </c>
      <c r="H20" s="68">
        <v>258363</v>
      </c>
      <c r="I20" s="61"/>
      <c r="J20" s="80">
        <v>81242</v>
      </c>
      <c r="K20" s="68">
        <v>177486</v>
      </c>
    </row>
    <row r="21" spans="2:11">
      <c r="B21" s="24"/>
      <c r="C21" s="2"/>
      <c r="D21" s="14" t="s">
        <v>77</v>
      </c>
      <c r="E21" s="14"/>
      <c r="F21" s="80" t="s">
        <v>21</v>
      </c>
      <c r="G21" s="81">
        <v>83521</v>
      </c>
      <c r="H21" s="68">
        <v>138846</v>
      </c>
      <c r="I21" s="61"/>
      <c r="J21" s="80" t="s">
        <v>21</v>
      </c>
      <c r="K21" s="68" t="s">
        <v>78</v>
      </c>
    </row>
    <row r="22" spans="2:11">
      <c r="B22" s="24"/>
      <c r="C22" s="2"/>
      <c r="D22" s="14" t="s">
        <v>79</v>
      </c>
      <c r="E22" s="14"/>
      <c r="F22" s="80" t="s">
        <v>21</v>
      </c>
      <c r="G22" s="81">
        <v>822</v>
      </c>
      <c r="H22" s="68">
        <v>1137</v>
      </c>
      <c r="I22" s="61"/>
      <c r="J22" s="80">
        <v>500</v>
      </c>
      <c r="K22" s="68">
        <v>975</v>
      </c>
    </row>
    <row r="23" spans="2:11">
      <c r="B23" s="24"/>
      <c r="C23" s="2"/>
      <c r="D23" s="14" t="s">
        <v>9</v>
      </c>
      <c r="E23" s="14"/>
      <c r="F23" s="80">
        <v>76</v>
      </c>
      <c r="G23" s="81">
        <v>132</v>
      </c>
      <c r="H23" s="68">
        <v>323</v>
      </c>
      <c r="I23" s="61"/>
      <c r="J23" s="80">
        <v>162</v>
      </c>
      <c r="K23" s="68">
        <v>315</v>
      </c>
    </row>
    <row r="24" spans="2:11">
      <c r="B24" s="24"/>
      <c r="C24" s="2"/>
      <c r="D24" s="73" t="s">
        <v>10</v>
      </c>
      <c r="E24" s="14"/>
      <c r="F24" s="74">
        <v>0.55000000000000004</v>
      </c>
      <c r="G24" s="75">
        <f>G23/F23-1</f>
        <v>0.73684210526315796</v>
      </c>
      <c r="H24" s="76">
        <f>H23/G23-1</f>
        <v>1.4469696969696968</v>
      </c>
      <c r="I24" s="61"/>
      <c r="J24" s="74">
        <v>0.38</v>
      </c>
      <c r="K24" s="76">
        <f>K23/J23-1</f>
        <v>0.94444444444444442</v>
      </c>
    </row>
    <row r="25" spans="2:11">
      <c r="B25" s="24"/>
      <c r="C25" s="2"/>
      <c r="D25" s="73" t="s">
        <v>11</v>
      </c>
      <c r="E25" s="14"/>
      <c r="F25" s="74">
        <v>0.86</v>
      </c>
      <c r="G25" s="75">
        <v>0.78</v>
      </c>
      <c r="H25" s="76">
        <v>2.34</v>
      </c>
      <c r="I25" s="61"/>
      <c r="J25" s="74">
        <v>0.63</v>
      </c>
      <c r="K25" s="76">
        <v>1.1299999999999999</v>
      </c>
    </row>
    <row r="26" spans="2:11" ht="15">
      <c r="B26" s="24"/>
      <c r="C26" s="44" t="s">
        <v>24</v>
      </c>
      <c r="D26" s="11" t="s">
        <v>80</v>
      </c>
      <c r="E26" s="11"/>
      <c r="F26" s="52"/>
      <c r="G26" s="10"/>
      <c r="H26" s="26"/>
      <c r="I26" s="13"/>
      <c r="J26" s="52"/>
      <c r="K26" s="26"/>
    </row>
    <row r="27" spans="2:11" ht="15">
      <c r="B27" s="24"/>
      <c r="C27" s="2"/>
      <c r="D27" s="14" t="s">
        <v>81</v>
      </c>
      <c r="E27" s="14"/>
      <c r="F27" s="80">
        <v>166.7</v>
      </c>
      <c r="G27" s="81">
        <v>268.8</v>
      </c>
      <c r="H27" s="68">
        <v>519</v>
      </c>
      <c r="I27" s="61"/>
      <c r="J27" s="80">
        <v>369.4</v>
      </c>
      <c r="K27" s="68">
        <v>666.1</v>
      </c>
    </row>
    <row r="28" spans="2:11">
      <c r="B28" s="24"/>
      <c r="C28" s="2"/>
      <c r="D28" s="73" t="s">
        <v>33</v>
      </c>
      <c r="E28" s="14"/>
      <c r="F28" s="74">
        <v>0.5</v>
      </c>
      <c r="G28" s="75">
        <f>G27/F27-1</f>
        <v>0.61247750449910043</v>
      </c>
      <c r="H28" s="76">
        <f>H27/G27-1</f>
        <v>0.9308035714285714</v>
      </c>
      <c r="I28" s="61"/>
      <c r="J28" s="74">
        <v>0.49</v>
      </c>
      <c r="K28" s="76">
        <f>K27/J27-1</f>
        <v>0.80319436924742837</v>
      </c>
    </row>
    <row r="29" spans="2:11">
      <c r="B29" s="24"/>
      <c r="C29" s="2"/>
      <c r="D29" s="73" t="s">
        <v>73</v>
      </c>
      <c r="E29" s="14"/>
      <c r="F29" s="74">
        <v>0.111</v>
      </c>
      <c r="G29" s="75">
        <v>0.27600000000000002</v>
      </c>
      <c r="H29" s="76">
        <v>0.57299999999999995</v>
      </c>
      <c r="I29" s="61"/>
      <c r="J29" s="74">
        <v>0.14899999999999999</v>
      </c>
      <c r="K29" s="76">
        <v>0.36499999999999999</v>
      </c>
    </row>
    <row r="30" spans="2:11" ht="15">
      <c r="B30" s="24"/>
      <c r="C30" s="2"/>
      <c r="D30" s="14" t="s">
        <v>82</v>
      </c>
      <c r="E30" s="14"/>
      <c r="F30" s="80">
        <v>2012</v>
      </c>
      <c r="G30" s="81">
        <v>3192</v>
      </c>
      <c r="H30" s="68">
        <v>5146</v>
      </c>
      <c r="I30" s="61"/>
      <c r="J30" s="80">
        <v>4454</v>
      </c>
      <c r="K30" s="68">
        <v>7436</v>
      </c>
    </row>
    <row r="31" spans="2:11">
      <c r="B31" s="24"/>
      <c r="C31" s="2"/>
      <c r="D31" s="73" t="s">
        <v>83</v>
      </c>
      <c r="E31" s="14"/>
      <c r="F31" s="74">
        <v>0.42</v>
      </c>
      <c r="G31" s="75">
        <f>G30/F30-1</f>
        <v>0.58648111332007957</v>
      </c>
      <c r="H31" s="76">
        <f>H30/G30-1</f>
        <v>0.6121553884711779</v>
      </c>
      <c r="I31" s="61"/>
      <c r="J31" s="74">
        <v>0.42</v>
      </c>
      <c r="K31" s="76">
        <f>K30/J30-1</f>
        <v>0.66951055231252798</v>
      </c>
    </row>
    <row r="32" spans="2:11">
      <c r="B32" s="24"/>
      <c r="C32" s="2"/>
      <c r="D32" s="73" t="s">
        <v>75</v>
      </c>
      <c r="E32" s="14"/>
      <c r="F32" s="74">
        <v>0.56999999999999995</v>
      </c>
      <c r="G32" s="75">
        <v>0.6</v>
      </c>
      <c r="H32" s="76">
        <v>0.63</v>
      </c>
      <c r="I32" s="61"/>
      <c r="J32" s="74">
        <v>0.55000000000000004</v>
      </c>
      <c r="K32" s="76">
        <v>0.66920000000000002</v>
      </c>
    </row>
    <row r="33" spans="2:12">
      <c r="B33" s="24"/>
      <c r="C33" s="2"/>
      <c r="D33" s="14" t="s">
        <v>84</v>
      </c>
      <c r="E33" s="14"/>
      <c r="F33" s="80">
        <v>91</v>
      </c>
      <c r="G33" s="81">
        <v>126</v>
      </c>
      <c r="H33" s="68">
        <v>234</v>
      </c>
      <c r="I33" s="61"/>
      <c r="J33" s="80">
        <v>174</v>
      </c>
      <c r="K33" s="68">
        <v>305</v>
      </c>
    </row>
    <row r="34" spans="2:12">
      <c r="B34" s="24"/>
      <c r="C34" s="2"/>
      <c r="D34" s="73" t="s">
        <v>10</v>
      </c>
      <c r="E34" s="14"/>
      <c r="F34" s="74">
        <f>F33/6-1</f>
        <v>14.166666666666666</v>
      </c>
      <c r="G34" s="75">
        <f>G33/F33-1</f>
        <v>0.38461538461538458</v>
      </c>
      <c r="H34" s="76">
        <f>H33/G33-1</f>
        <v>0.85714285714285721</v>
      </c>
      <c r="I34" s="61"/>
      <c r="J34" s="74">
        <f>J33/43-1</f>
        <v>3.0465116279069768</v>
      </c>
      <c r="K34" s="76">
        <f>K33/J33-1</f>
        <v>0.75287356321839072</v>
      </c>
    </row>
    <row r="35" spans="2:12">
      <c r="B35" s="24"/>
      <c r="C35" s="2"/>
      <c r="D35" s="73" t="s">
        <v>11</v>
      </c>
      <c r="E35" s="14"/>
      <c r="F35" s="74">
        <v>0.17</v>
      </c>
      <c r="G35" s="75">
        <v>0.49</v>
      </c>
      <c r="H35" s="76">
        <v>0.87</v>
      </c>
      <c r="I35" s="61"/>
      <c r="J35" s="74">
        <v>0.12</v>
      </c>
      <c r="K35" s="76">
        <v>0.85</v>
      </c>
    </row>
    <row r="36" spans="2:12">
      <c r="B36" s="24"/>
      <c r="C36" s="2"/>
      <c r="D36" s="14" t="s">
        <v>14</v>
      </c>
      <c r="E36" s="14"/>
      <c r="F36" s="80">
        <v>-23</v>
      </c>
      <c r="G36" s="81">
        <v>-57</v>
      </c>
      <c r="H36" s="68">
        <v>-100</v>
      </c>
      <c r="I36" s="61"/>
      <c r="J36" s="80">
        <v>-50</v>
      </c>
      <c r="K36" s="68">
        <v>-143</v>
      </c>
    </row>
    <row r="37" spans="2:12">
      <c r="B37" s="24"/>
      <c r="C37" s="2"/>
      <c r="D37" s="73" t="s">
        <v>15</v>
      </c>
      <c r="E37" s="14"/>
      <c r="F37" s="74">
        <f>F36/F33</f>
        <v>-0.25274725274725274</v>
      </c>
      <c r="G37" s="75">
        <f>G36/G33</f>
        <v>-0.45238095238095238</v>
      </c>
      <c r="H37" s="76">
        <f>H36/H33</f>
        <v>-0.42735042735042733</v>
      </c>
      <c r="I37" s="61"/>
      <c r="J37" s="74">
        <f>J36/J33</f>
        <v>-0.28735632183908044</v>
      </c>
      <c r="K37" s="76">
        <f>K36/K33</f>
        <v>-0.46885245901639344</v>
      </c>
    </row>
    <row r="38" spans="2:12" ht="15">
      <c r="B38" s="24"/>
      <c r="C38" s="44" t="s">
        <v>24</v>
      </c>
      <c r="D38" s="11" t="s">
        <v>85</v>
      </c>
      <c r="E38" s="11"/>
      <c r="F38" s="52"/>
      <c r="G38" s="10"/>
      <c r="H38" s="26"/>
      <c r="I38" s="13"/>
      <c r="J38" s="52"/>
      <c r="K38" s="26"/>
    </row>
    <row r="39" spans="2:12" ht="15">
      <c r="B39" s="24"/>
      <c r="C39" s="2"/>
      <c r="D39" s="67" t="s">
        <v>67</v>
      </c>
      <c r="E39" s="14"/>
      <c r="F39" s="82">
        <v>3.19</v>
      </c>
      <c r="G39" s="83">
        <v>1.65</v>
      </c>
      <c r="H39" s="84">
        <v>-0.35</v>
      </c>
      <c r="I39" s="61"/>
      <c r="J39" s="82">
        <v>3.2</v>
      </c>
      <c r="K39" s="84">
        <v>1.4539</v>
      </c>
      <c r="L39" s="5"/>
    </row>
    <row r="40" spans="2:12" ht="15">
      <c r="B40" s="24"/>
      <c r="C40" s="2"/>
      <c r="D40" s="67" t="s">
        <v>68</v>
      </c>
      <c r="E40" s="14"/>
      <c r="F40" s="82">
        <v>2.4700000000000002</v>
      </c>
      <c r="G40" s="83">
        <v>1.34</v>
      </c>
      <c r="H40" s="84">
        <v>-0.31</v>
      </c>
      <c r="I40" s="61"/>
      <c r="J40" s="82">
        <v>2.38</v>
      </c>
      <c r="K40" s="84">
        <v>1.21</v>
      </c>
      <c r="L40" s="5"/>
    </row>
    <row r="41" spans="2:12" ht="15">
      <c r="B41" s="24"/>
      <c r="C41" s="2"/>
      <c r="D41" s="67" t="s">
        <v>69</v>
      </c>
      <c r="E41" s="14"/>
      <c r="F41" s="82">
        <v>2.72</v>
      </c>
      <c r="G41" s="83">
        <v>1.37</v>
      </c>
      <c r="H41" s="84">
        <v>-0.27</v>
      </c>
      <c r="I41" s="61"/>
      <c r="J41" s="82">
        <v>2.65</v>
      </c>
      <c r="K41" s="84">
        <v>1.2496</v>
      </c>
      <c r="L41" s="5"/>
    </row>
    <row r="42" spans="2:12">
      <c r="B42" s="24"/>
      <c r="C42" s="2"/>
      <c r="D42" s="14" t="s">
        <v>86</v>
      </c>
      <c r="E42" s="14"/>
      <c r="F42" s="80">
        <v>42579</v>
      </c>
      <c r="G42" s="81">
        <v>130000</v>
      </c>
      <c r="H42" s="68">
        <v>148824</v>
      </c>
      <c r="I42" s="61"/>
      <c r="J42" s="80">
        <v>85000</v>
      </c>
      <c r="K42" s="68" t="s">
        <v>87</v>
      </c>
    </row>
    <row r="43" spans="2:12" ht="15">
      <c r="B43" s="24"/>
      <c r="C43" s="2"/>
      <c r="D43" s="14" t="s">
        <v>88</v>
      </c>
      <c r="E43" s="14"/>
      <c r="F43" s="80" t="s">
        <v>21</v>
      </c>
      <c r="G43" s="81">
        <v>204076</v>
      </c>
      <c r="H43" s="68">
        <v>89460</v>
      </c>
      <c r="I43" s="61"/>
      <c r="J43" s="80" t="s">
        <v>21</v>
      </c>
      <c r="K43" s="68">
        <v>240000</v>
      </c>
    </row>
    <row r="44" spans="2:12" ht="15">
      <c r="B44" s="24"/>
      <c r="C44" s="2"/>
      <c r="D44" s="14" t="s">
        <v>89</v>
      </c>
      <c r="E44" s="14"/>
      <c r="F44" s="80" t="s">
        <v>21</v>
      </c>
      <c r="G44" s="81">
        <v>500</v>
      </c>
      <c r="H44" s="68">
        <v>498</v>
      </c>
      <c r="I44" s="61"/>
      <c r="J44" s="80">
        <v>130</v>
      </c>
      <c r="K44" s="68">
        <v>523</v>
      </c>
    </row>
    <row r="45" spans="2:12">
      <c r="B45" s="24"/>
      <c r="C45" s="2"/>
      <c r="D45" s="14" t="s">
        <v>84</v>
      </c>
      <c r="E45" s="14"/>
      <c r="F45" s="80">
        <v>15</v>
      </c>
      <c r="G45" s="81">
        <v>48</v>
      </c>
      <c r="H45" s="68">
        <v>54</v>
      </c>
      <c r="I45" s="61"/>
      <c r="J45" s="80">
        <v>41</v>
      </c>
      <c r="K45" s="68">
        <v>132</v>
      </c>
    </row>
    <row r="46" spans="2:12">
      <c r="B46" s="24"/>
      <c r="C46" s="2"/>
      <c r="D46" s="73" t="s">
        <v>10</v>
      </c>
      <c r="E46" s="14"/>
      <c r="F46" s="74">
        <f>F45/1-1</f>
        <v>14</v>
      </c>
      <c r="G46" s="75">
        <f>G45/F45-1</f>
        <v>2.2000000000000002</v>
      </c>
      <c r="H46" s="76">
        <f>H45/G45-1</f>
        <v>0.125</v>
      </c>
      <c r="I46" s="61"/>
      <c r="J46" s="74">
        <f>J45/6-1</f>
        <v>5.833333333333333</v>
      </c>
      <c r="K46" s="76">
        <f>K45/J45-1</f>
        <v>2.2195121951219514</v>
      </c>
    </row>
    <row r="47" spans="2:12" ht="14.1" thickBot="1">
      <c r="B47" s="24"/>
      <c r="C47" s="2"/>
      <c r="D47" s="73" t="s">
        <v>11</v>
      </c>
      <c r="E47" s="14"/>
      <c r="F47" s="77">
        <v>2</v>
      </c>
      <c r="G47" s="78">
        <v>1.7</v>
      </c>
      <c r="H47" s="79">
        <v>0.17</v>
      </c>
      <c r="I47" s="61"/>
      <c r="J47" s="77">
        <v>2.6667000000000001</v>
      </c>
      <c r="K47" s="79">
        <v>1.8217000000000001</v>
      </c>
    </row>
    <row r="48" spans="2:12">
      <c r="B48" s="24"/>
      <c r="D48" s="2"/>
      <c r="K48" s="30"/>
    </row>
    <row r="49" spans="2:11">
      <c r="B49" s="24"/>
      <c r="D49" s="16" t="s">
        <v>48</v>
      </c>
      <c r="E49" s="16"/>
      <c r="K49" s="30"/>
    </row>
    <row r="50" spans="2:11">
      <c r="B50" s="24"/>
      <c r="D50" s="17" t="s">
        <v>49</v>
      </c>
      <c r="E50" s="18" t="s">
        <v>90</v>
      </c>
      <c r="K50" s="30"/>
    </row>
    <row r="51" spans="2:11">
      <c r="B51" s="24"/>
      <c r="C51" s="15"/>
      <c r="D51" s="17" t="s">
        <v>53</v>
      </c>
      <c r="E51" s="18" t="s">
        <v>91</v>
      </c>
      <c r="F51" s="16"/>
      <c r="G51" s="16"/>
      <c r="H51" s="16"/>
      <c r="I51" s="16"/>
      <c r="J51" s="16"/>
      <c r="K51" s="28"/>
    </row>
    <row r="52" spans="2:11">
      <c r="B52" s="24"/>
      <c r="C52" s="15"/>
      <c r="D52" s="17" t="s">
        <v>56</v>
      </c>
      <c r="E52" s="18" t="s">
        <v>92</v>
      </c>
      <c r="F52" s="16"/>
      <c r="G52" s="16"/>
      <c r="H52" s="16"/>
      <c r="I52" s="16"/>
      <c r="J52" s="16"/>
      <c r="K52" s="28"/>
    </row>
    <row r="53" spans="2:11" ht="12.75" customHeight="1" thickBot="1">
      <c r="B53" s="31"/>
      <c r="C53" s="32"/>
      <c r="D53" s="33" t="s">
        <v>59</v>
      </c>
      <c r="E53" s="34" t="s">
        <v>93</v>
      </c>
      <c r="F53" s="39"/>
      <c r="G53" s="39"/>
      <c r="H53" s="39"/>
      <c r="I53" s="39"/>
      <c r="J53" s="39"/>
      <c r="K53" s="40"/>
    </row>
    <row r="54" spans="2:11">
      <c r="E54" s="6"/>
    </row>
    <row r="66" spans="2:4">
      <c r="C66" s="2"/>
      <c r="D66" s="2"/>
    </row>
    <row r="71" spans="2:4">
      <c r="B71" s="38"/>
      <c r="C71" s="38"/>
      <c r="D71" s="38"/>
    </row>
  </sheetData>
  <pageMargins left="0.7" right="0.7" top="0.75" bottom="0.75" header="0.3" footer="0.3"/>
  <pageSetup scale="74" orientation="landscape" r:id="rId1"/>
  <ignoredErrors>
    <ignoredError sqref="D50:D51 D52:D5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4C928-BC63-4200-8167-5228649CFACB}">
  <dimension ref="A1:X6"/>
  <sheetViews>
    <sheetView workbookViewId="0">
      <selection activeCell="R6" sqref="R6"/>
    </sheetView>
  </sheetViews>
  <sheetFormatPr defaultColWidth="8.85546875" defaultRowHeight="15"/>
  <cols>
    <col min="24" max="24" width="12" bestFit="1" customWidth="1"/>
  </cols>
  <sheetData>
    <row r="1" spans="1:24">
      <c r="A1" s="7">
        <v>43191</v>
      </c>
      <c r="B1" s="7">
        <v>43221</v>
      </c>
      <c r="C1" s="7">
        <v>43252</v>
      </c>
      <c r="D1" s="7">
        <v>43282</v>
      </c>
      <c r="E1" s="7">
        <v>43313</v>
      </c>
      <c r="F1" s="7">
        <v>43344</v>
      </c>
      <c r="G1" s="7">
        <v>43374</v>
      </c>
      <c r="H1" s="7">
        <v>43405</v>
      </c>
      <c r="I1" s="7">
        <v>43435</v>
      </c>
      <c r="J1" s="7">
        <v>43466</v>
      </c>
      <c r="K1" s="7">
        <v>43497</v>
      </c>
      <c r="L1" s="7">
        <v>43525</v>
      </c>
      <c r="M1" s="7">
        <v>43556</v>
      </c>
      <c r="N1" s="7">
        <v>43586</v>
      </c>
      <c r="O1" s="7">
        <v>43617</v>
      </c>
      <c r="P1" s="7">
        <v>43647</v>
      </c>
      <c r="Q1" s="7">
        <v>43678</v>
      </c>
      <c r="R1" s="7">
        <v>43709</v>
      </c>
      <c r="S1" s="7">
        <v>43739</v>
      </c>
      <c r="T1" s="7">
        <v>43770</v>
      </c>
      <c r="U1" s="7">
        <v>43800</v>
      </c>
      <c r="V1" s="7">
        <v>43831</v>
      </c>
      <c r="W1" s="7">
        <v>43862</v>
      </c>
      <c r="X1" s="7">
        <v>43891</v>
      </c>
    </row>
    <row r="2" spans="1:24">
      <c r="A2">
        <v>0.3</v>
      </c>
      <c r="B2">
        <v>0.3</v>
      </c>
      <c r="C2">
        <v>0.4</v>
      </c>
      <c r="D2">
        <v>0.4</v>
      </c>
      <c r="E2">
        <v>0.4</v>
      </c>
      <c r="F2">
        <v>0.5</v>
      </c>
      <c r="G2">
        <v>0.7</v>
      </c>
      <c r="H2">
        <v>1</v>
      </c>
      <c r="I2">
        <v>1.4</v>
      </c>
      <c r="J2">
        <v>2.1</v>
      </c>
      <c r="K2">
        <v>2.6</v>
      </c>
      <c r="L2">
        <v>3.1</v>
      </c>
      <c r="M2">
        <v>3</v>
      </c>
      <c r="N2">
        <v>3.4</v>
      </c>
      <c r="O2">
        <v>3.5</v>
      </c>
      <c r="P2">
        <v>4.0999999999999996</v>
      </c>
      <c r="Q2">
        <v>4.8</v>
      </c>
      <c r="R2">
        <v>5</v>
      </c>
      <c r="S2">
        <v>5.5</v>
      </c>
      <c r="T2">
        <v>6.7</v>
      </c>
      <c r="U2">
        <v>6.6</v>
      </c>
      <c r="V2">
        <v>7.3</v>
      </c>
      <c r="W2">
        <v>6.8</v>
      </c>
      <c r="X2">
        <v>9.4</v>
      </c>
    </row>
    <row r="3" spans="1:24">
      <c r="A3">
        <v>7.2</v>
      </c>
      <c r="B3">
        <v>7.6</v>
      </c>
      <c r="C3">
        <v>7.7</v>
      </c>
      <c r="D3">
        <v>8.1</v>
      </c>
      <c r="E3">
        <v>8.4</v>
      </c>
      <c r="F3">
        <v>9.3000000000000007</v>
      </c>
      <c r="G3">
        <v>10</v>
      </c>
      <c r="H3">
        <v>11.3</v>
      </c>
      <c r="I3">
        <v>11.9</v>
      </c>
      <c r="J3">
        <v>12</v>
      </c>
      <c r="K3">
        <v>11.4</v>
      </c>
      <c r="L3">
        <v>14.4</v>
      </c>
      <c r="M3">
        <v>13.4</v>
      </c>
      <c r="N3">
        <v>14.6</v>
      </c>
      <c r="O3">
        <v>15</v>
      </c>
      <c r="P3">
        <v>15.2</v>
      </c>
      <c r="Q3">
        <v>15.5</v>
      </c>
      <c r="R3">
        <v>16.2</v>
      </c>
      <c r="S3">
        <v>17.399999999999999</v>
      </c>
      <c r="T3">
        <v>19.899999999999999</v>
      </c>
      <c r="U3">
        <v>19.2</v>
      </c>
      <c r="V3">
        <v>18.8</v>
      </c>
      <c r="W3">
        <v>18.3</v>
      </c>
      <c r="X3">
        <v>21.3</v>
      </c>
    </row>
    <row r="4" spans="1:24">
      <c r="F4">
        <f>SUM(A2:F2)</f>
        <v>2.2999999999999998</v>
      </c>
      <c r="L4">
        <f>SUM(A2:L2)</f>
        <v>13.2</v>
      </c>
      <c r="R4">
        <f>SUM(M2:R2)</f>
        <v>23.8</v>
      </c>
      <c r="X4">
        <f>SUM(M2:X2)</f>
        <v>66.099999999999994</v>
      </c>
    </row>
    <row r="5" spans="1:24">
      <c r="F5">
        <f>SUM(A3:F3)</f>
        <v>48.3</v>
      </c>
      <c r="L5">
        <f>SUM(A3:L3)</f>
        <v>119.30000000000001</v>
      </c>
      <c r="R5">
        <f>SUM(M3:R3)</f>
        <v>89.9</v>
      </c>
      <c r="X5">
        <f>SUM(M3:X3)</f>
        <v>204.80000000000004</v>
      </c>
    </row>
    <row r="6" spans="1:24">
      <c r="F6" s="1">
        <f>F4/F5</f>
        <v>4.7619047619047616E-2</v>
      </c>
      <c r="L6" s="1">
        <f>L4/L5</f>
        <v>0.11064543168482814</v>
      </c>
      <c r="M6" s="1"/>
      <c r="N6" s="1"/>
      <c r="O6" s="1"/>
      <c r="P6" s="1"/>
      <c r="Q6" s="1"/>
      <c r="R6" s="1">
        <f>R4/R5</f>
        <v>0.26473859844271413</v>
      </c>
      <c r="S6" s="1"/>
      <c r="T6" s="1"/>
      <c r="U6" s="1"/>
      <c r="V6" s="1"/>
      <c r="W6" s="1"/>
      <c r="X6" s="1">
        <f>X4/X5</f>
        <v>0.32275390624999989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70287-B341-4069-A22E-67D565228410}">
  <dimension ref="B1:L48"/>
  <sheetViews>
    <sheetView showGridLines="0" zoomScaleNormal="100" zoomScaleSheetLayoutView="100" workbookViewId="0">
      <pane xSplit="5" ySplit="3" topLeftCell="F4" activePane="bottomRight" state="frozen"/>
      <selection pane="bottomRight" activeCell="B2" sqref="B2"/>
      <selection pane="bottomLeft" activeCell="A3" sqref="A3"/>
      <selection pane="topRight" activeCell="B1" sqref="B1"/>
    </sheetView>
  </sheetViews>
  <sheetFormatPr defaultColWidth="9.140625" defaultRowHeight="12.95"/>
  <cols>
    <col min="1" max="1" width="1.7109375" style="2" customWidth="1"/>
    <col min="2" max="2" width="4.7109375" style="2" customWidth="1"/>
    <col min="3" max="3" width="33.85546875" style="8" customWidth="1"/>
    <col min="4" max="4" width="2.85546875" style="8" customWidth="1"/>
    <col min="5" max="5" width="44.42578125" style="2" customWidth="1"/>
    <col min="6" max="8" width="12.140625" style="2" customWidth="1"/>
    <col min="9" max="9" width="2.42578125" style="2" customWidth="1"/>
    <col min="10" max="11" width="12.140625" style="2" customWidth="1"/>
    <col min="12" max="12" width="13.7109375" style="2" bestFit="1" customWidth="1"/>
    <col min="13" max="16384" width="9.140625" style="2"/>
  </cols>
  <sheetData>
    <row r="1" spans="2:12" ht="7.5" customHeight="1" thickBot="1"/>
    <row r="2" spans="2:12">
      <c r="B2" s="20" t="s">
        <v>18</v>
      </c>
      <c r="C2" s="21"/>
      <c r="D2" s="22"/>
      <c r="E2" s="22"/>
      <c r="F2" s="20"/>
      <c r="G2" s="22"/>
      <c r="H2" s="23"/>
      <c r="I2" s="72"/>
      <c r="J2" s="20"/>
      <c r="K2" s="23"/>
    </row>
    <row r="3" spans="2:12">
      <c r="B3" s="24"/>
      <c r="C3" s="9" t="s">
        <v>1</v>
      </c>
      <c r="D3" s="12" t="s">
        <v>2</v>
      </c>
      <c r="E3" s="14"/>
      <c r="F3" s="107" t="s">
        <v>3</v>
      </c>
      <c r="G3" s="9" t="s">
        <v>4</v>
      </c>
      <c r="H3" s="25" t="s">
        <v>5</v>
      </c>
      <c r="I3" s="61"/>
      <c r="J3" s="107" t="s">
        <v>6</v>
      </c>
      <c r="K3" s="25" t="s">
        <v>7</v>
      </c>
    </row>
    <row r="4" spans="2:12">
      <c r="B4" s="24"/>
      <c r="C4" s="2"/>
      <c r="D4" s="11" t="s">
        <v>94</v>
      </c>
      <c r="E4" s="11"/>
      <c r="F4" s="52"/>
      <c r="G4" s="10"/>
      <c r="H4" s="26"/>
      <c r="I4" s="13"/>
      <c r="J4" s="52"/>
      <c r="K4" s="26"/>
    </row>
    <row r="5" spans="2:12">
      <c r="B5" s="24"/>
      <c r="C5" s="2"/>
      <c r="D5" s="14" t="s">
        <v>95</v>
      </c>
      <c r="E5" s="14"/>
      <c r="F5" s="80">
        <f>F24+F32</f>
        <v>14.190000000000001</v>
      </c>
      <c r="G5" s="81">
        <f>G24+G32</f>
        <v>17.66</v>
      </c>
      <c r="H5" s="68">
        <f>H24+H32</f>
        <v>23.72</v>
      </c>
      <c r="I5" s="61"/>
      <c r="J5" s="80">
        <f>J24+J32</f>
        <v>30.09</v>
      </c>
      <c r="K5" s="68">
        <f>K24+K32</f>
        <v>37.880000000000003</v>
      </c>
    </row>
    <row r="6" spans="2:12">
      <c r="B6" s="24"/>
      <c r="C6" s="2"/>
      <c r="D6" s="73" t="s">
        <v>10</v>
      </c>
      <c r="E6" s="14"/>
      <c r="F6" s="74">
        <v>0.22</v>
      </c>
      <c r="G6" s="75">
        <f>G5/F5-1</f>
        <v>0.24453840732910481</v>
      </c>
      <c r="H6" s="76">
        <f>H5/G5-1</f>
        <v>0.3431483578708947</v>
      </c>
      <c r="I6" s="61"/>
      <c r="J6" s="74">
        <v>0.18</v>
      </c>
      <c r="K6" s="76">
        <f>K5/J5-1</f>
        <v>0.25888999667663692</v>
      </c>
    </row>
    <row r="7" spans="2:12">
      <c r="B7" s="24"/>
      <c r="C7" s="2"/>
      <c r="D7" s="73" t="s">
        <v>11</v>
      </c>
      <c r="E7" s="14"/>
      <c r="F7" s="74">
        <v>0.28999999999999998</v>
      </c>
      <c r="G7" s="75">
        <v>0.3</v>
      </c>
      <c r="H7" s="76">
        <v>0.37</v>
      </c>
      <c r="I7" s="61"/>
      <c r="J7" s="74">
        <v>0.28999999999999998</v>
      </c>
      <c r="K7" s="76">
        <v>0.28999999999999998</v>
      </c>
    </row>
    <row r="8" spans="2:12">
      <c r="B8" s="24"/>
      <c r="C8" s="2"/>
      <c r="D8" s="14" t="s">
        <v>96</v>
      </c>
      <c r="E8" s="14"/>
      <c r="F8" s="80">
        <f>F27+F35</f>
        <v>409.45000000000005</v>
      </c>
      <c r="G8" s="81">
        <f>G27+G35</f>
        <v>554.44000000000005</v>
      </c>
      <c r="H8" s="68">
        <f>H27+H35</f>
        <v>738.97</v>
      </c>
      <c r="I8" s="61"/>
      <c r="J8" s="80">
        <f>J27+J35</f>
        <v>920.26</v>
      </c>
      <c r="K8" s="68">
        <f>K27+K35</f>
        <v>1197.5500000000002</v>
      </c>
    </row>
    <row r="9" spans="2:12">
      <c r="B9" s="24"/>
      <c r="C9" s="2"/>
      <c r="D9" s="73" t="s">
        <v>33</v>
      </c>
      <c r="E9" s="14"/>
      <c r="F9" s="74">
        <v>0.35</v>
      </c>
      <c r="G9" s="75">
        <f>G8/F8-1</f>
        <v>0.35410917083893034</v>
      </c>
      <c r="H9" s="76">
        <f>H8/G8-1</f>
        <v>0.33282230719284311</v>
      </c>
      <c r="I9" s="61"/>
      <c r="J9" s="74">
        <v>0.41</v>
      </c>
      <c r="K9" s="76">
        <f>K8/J8-1</f>
        <v>0.301317019103297</v>
      </c>
    </row>
    <row r="10" spans="2:12">
      <c r="B10" s="24"/>
      <c r="C10" s="2"/>
      <c r="D10" s="14" t="s">
        <v>9</v>
      </c>
      <c r="E10" s="14"/>
      <c r="F10" s="80">
        <v>171</v>
      </c>
      <c r="G10" s="81">
        <v>199</v>
      </c>
      <c r="H10" s="68">
        <v>252</v>
      </c>
      <c r="I10" s="61"/>
      <c r="J10" s="80">
        <v>360</v>
      </c>
      <c r="K10" s="68">
        <v>428</v>
      </c>
    </row>
    <row r="11" spans="2:12">
      <c r="B11" s="24"/>
      <c r="C11" s="2"/>
      <c r="D11" s="73" t="s">
        <v>10</v>
      </c>
      <c r="E11" s="14"/>
      <c r="F11" s="74">
        <v>0.36</v>
      </c>
      <c r="G11" s="75">
        <f>G10/F10-1</f>
        <v>0.16374269005847952</v>
      </c>
      <c r="H11" s="76">
        <f>H10/G10-1</f>
        <v>0.26633165829145722</v>
      </c>
      <c r="I11" s="61"/>
      <c r="J11" s="74">
        <v>0.22</v>
      </c>
      <c r="K11" s="76">
        <f>K10/J10-1</f>
        <v>0.18888888888888888</v>
      </c>
    </row>
    <row r="12" spans="2:12">
      <c r="B12" s="24"/>
      <c r="C12" s="2"/>
      <c r="D12" s="73" t="s">
        <v>11</v>
      </c>
      <c r="E12" s="14"/>
      <c r="F12" s="74">
        <v>0.33</v>
      </c>
      <c r="G12" s="75">
        <v>0.2</v>
      </c>
      <c r="H12" s="76">
        <v>0.28999999999999998</v>
      </c>
      <c r="I12" s="61"/>
      <c r="J12" s="74">
        <v>0.28000000000000003</v>
      </c>
      <c r="K12" s="76">
        <v>0.21</v>
      </c>
    </row>
    <row r="13" spans="2:12" ht="15">
      <c r="B13" s="24"/>
      <c r="C13" s="41"/>
      <c r="D13" s="14" t="s">
        <v>97</v>
      </c>
      <c r="E13" s="14"/>
      <c r="F13" s="80">
        <v>-24</v>
      </c>
      <c r="G13" s="81">
        <v>-38</v>
      </c>
      <c r="H13" s="68">
        <v>-38</v>
      </c>
      <c r="I13" s="61"/>
      <c r="J13" s="80">
        <v>-43</v>
      </c>
      <c r="K13" s="68">
        <v>-67</v>
      </c>
    </row>
    <row r="14" spans="2:12">
      <c r="B14" s="24"/>
      <c r="C14" s="2"/>
      <c r="D14" s="73" t="s">
        <v>15</v>
      </c>
      <c r="E14" s="14"/>
      <c r="F14" s="74">
        <f>F13/F10</f>
        <v>-0.14035087719298245</v>
      </c>
      <c r="G14" s="75">
        <f>G13/G10</f>
        <v>-0.19095477386934673</v>
      </c>
      <c r="H14" s="76">
        <f>H13/H10</f>
        <v>-0.15079365079365079</v>
      </c>
      <c r="I14" s="61"/>
      <c r="J14" s="74">
        <f>J13/J10</f>
        <v>-0.11944444444444445</v>
      </c>
      <c r="K14" s="76">
        <f>K13/K10</f>
        <v>-0.15654205607476634</v>
      </c>
      <c r="L14" s="4"/>
    </row>
    <row r="15" spans="2:12" ht="15">
      <c r="B15" s="24"/>
      <c r="C15" s="2"/>
      <c r="D15" s="11" t="s">
        <v>98</v>
      </c>
      <c r="E15" s="11"/>
      <c r="F15" s="52"/>
      <c r="G15" s="10"/>
      <c r="H15" s="26"/>
      <c r="I15" s="13"/>
      <c r="J15" s="52"/>
      <c r="K15" s="26"/>
      <c r="L15" s="4"/>
    </row>
    <row r="16" spans="2:12" ht="12.75" customHeight="1">
      <c r="B16" s="24"/>
      <c r="C16" s="2"/>
      <c r="D16" s="14" t="s">
        <v>9</v>
      </c>
      <c r="E16" s="14"/>
      <c r="F16" s="80">
        <v>142</v>
      </c>
      <c r="G16" s="81">
        <v>170</v>
      </c>
      <c r="H16" s="68">
        <v>219</v>
      </c>
      <c r="I16" s="61"/>
      <c r="J16" s="80">
        <v>306</v>
      </c>
      <c r="K16" s="68">
        <v>372</v>
      </c>
    </row>
    <row r="17" spans="2:12">
      <c r="B17" s="24"/>
      <c r="C17" s="2"/>
      <c r="D17" s="73" t="s">
        <v>10</v>
      </c>
      <c r="E17" s="14"/>
      <c r="F17" s="49">
        <v>21</v>
      </c>
      <c r="G17" s="75">
        <f>G16/F16-1</f>
        <v>0.19718309859154926</v>
      </c>
      <c r="H17" s="76">
        <f>H16/G16-1</f>
        <v>0.28823529411764715</v>
      </c>
      <c r="I17" s="61"/>
      <c r="J17" s="49">
        <v>19</v>
      </c>
      <c r="K17" s="76">
        <f>K16/J16-1</f>
        <v>0.21568627450980382</v>
      </c>
    </row>
    <row r="18" spans="2:12" ht="15">
      <c r="B18" s="24"/>
      <c r="C18" s="2"/>
      <c r="D18" s="14" t="s">
        <v>99</v>
      </c>
      <c r="E18" s="14"/>
      <c r="F18" s="80">
        <v>0.22600000000000001</v>
      </c>
      <c r="G18" s="81">
        <v>-6</v>
      </c>
      <c r="H18" s="68">
        <v>7</v>
      </c>
      <c r="I18" s="61"/>
      <c r="J18" s="80">
        <v>13</v>
      </c>
      <c r="K18" s="68">
        <v>6.5</v>
      </c>
      <c r="L18" s="5"/>
    </row>
    <row r="19" spans="2:12">
      <c r="B19" s="24"/>
      <c r="C19" s="2"/>
      <c r="D19" s="73" t="s">
        <v>100</v>
      </c>
      <c r="E19" s="14"/>
      <c r="F19" s="74">
        <f>F18/F16</f>
        <v>1.5915492957746479E-3</v>
      </c>
      <c r="G19" s="75">
        <f>G18/G16</f>
        <v>-3.5294117647058823E-2</v>
      </c>
      <c r="H19" s="76">
        <f>H18/H16</f>
        <v>3.1963470319634701E-2</v>
      </c>
      <c r="I19" s="61"/>
      <c r="J19" s="74">
        <f>J18/J16</f>
        <v>4.2483660130718956E-2</v>
      </c>
      <c r="K19" s="76">
        <f>K18/K16</f>
        <v>1.7473118279569891E-2</v>
      </c>
    </row>
    <row r="20" spans="2:12">
      <c r="B20" s="24"/>
      <c r="C20" s="2"/>
      <c r="D20" s="11" t="s">
        <v>101</v>
      </c>
      <c r="E20" s="11"/>
      <c r="F20" s="52"/>
      <c r="G20" s="10"/>
      <c r="H20" s="26"/>
      <c r="I20" s="13"/>
      <c r="J20" s="52"/>
      <c r="K20" s="26"/>
    </row>
    <row r="21" spans="2:12" ht="15">
      <c r="B21" s="24"/>
      <c r="C21" s="2"/>
      <c r="D21" s="14" t="s">
        <v>102</v>
      </c>
      <c r="E21" s="14"/>
      <c r="F21" s="80">
        <v>49</v>
      </c>
      <c r="G21" s="81">
        <v>94</v>
      </c>
      <c r="H21" s="68">
        <v>36.200000000000003</v>
      </c>
      <c r="I21" s="61"/>
      <c r="J21" s="80">
        <v>95</v>
      </c>
      <c r="K21" s="68">
        <v>222</v>
      </c>
      <c r="L21" s="4"/>
    </row>
    <row r="22" spans="2:12">
      <c r="B22" s="24"/>
      <c r="C22" s="2"/>
      <c r="D22" s="73" t="s">
        <v>103</v>
      </c>
      <c r="E22" s="14"/>
      <c r="F22" s="74">
        <v>3.45</v>
      </c>
      <c r="G22" s="75">
        <f>G21/F21-1</f>
        <v>0.91836734693877542</v>
      </c>
      <c r="H22" s="76">
        <f>H21/G21-1</f>
        <v>-0.61489361702127654</v>
      </c>
      <c r="I22" s="61"/>
      <c r="J22" s="74">
        <v>2.15</v>
      </c>
      <c r="K22" s="76">
        <f>K21/J21-1</f>
        <v>1.3368421052631581</v>
      </c>
    </row>
    <row r="23" spans="2:12">
      <c r="B23" s="24"/>
      <c r="C23" s="2"/>
      <c r="D23" s="11" t="s">
        <v>104</v>
      </c>
      <c r="E23" s="11"/>
      <c r="F23" s="52"/>
      <c r="G23" s="10"/>
      <c r="H23" s="26"/>
      <c r="I23" s="13"/>
      <c r="J23" s="52"/>
      <c r="K23" s="26"/>
    </row>
    <row r="24" spans="2:12">
      <c r="B24" s="24"/>
      <c r="C24" s="2"/>
      <c r="D24" s="14" t="s">
        <v>95</v>
      </c>
      <c r="E24" s="14"/>
      <c r="F24" s="80">
        <v>7.07</v>
      </c>
      <c r="G24" s="81">
        <v>9.44</v>
      </c>
      <c r="H24" s="68">
        <v>10.98</v>
      </c>
      <c r="I24" s="61"/>
      <c r="J24" s="80">
        <v>14.95</v>
      </c>
      <c r="K24" s="68">
        <v>19.440000000000001</v>
      </c>
    </row>
    <row r="25" spans="2:12">
      <c r="B25" s="24"/>
      <c r="C25" s="2"/>
      <c r="D25" s="73" t="s">
        <v>10</v>
      </c>
      <c r="E25" s="14"/>
      <c r="F25" s="74">
        <v>0.28000000000000003</v>
      </c>
      <c r="G25" s="75">
        <f>G24/F24-1</f>
        <v>0.33521923620933514</v>
      </c>
      <c r="H25" s="76">
        <f>H24/G24-1</f>
        <v>0.1631355932203391</v>
      </c>
      <c r="I25" s="61"/>
      <c r="J25" s="74">
        <v>0.25</v>
      </c>
      <c r="K25" s="76">
        <f>K24/J24-1</f>
        <v>0.30033444816053523</v>
      </c>
    </row>
    <row r="26" spans="2:12">
      <c r="B26" s="24"/>
      <c r="C26" s="2"/>
      <c r="D26" s="73" t="s">
        <v>11</v>
      </c>
      <c r="E26" s="14"/>
      <c r="F26" s="74">
        <v>0.37</v>
      </c>
      <c r="G26" s="75">
        <v>0.35</v>
      </c>
      <c r="H26" s="76">
        <v>0.24</v>
      </c>
      <c r="I26" s="61"/>
      <c r="J26" s="74">
        <v>0.36</v>
      </c>
      <c r="K26" s="76">
        <v>0.32</v>
      </c>
    </row>
    <row r="27" spans="2:12" ht="15">
      <c r="B27" s="24"/>
      <c r="C27" s="41"/>
      <c r="D27" s="14" t="s">
        <v>105</v>
      </c>
      <c r="E27" s="14"/>
      <c r="F27" s="80">
        <v>218.37</v>
      </c>
      <c r="G27" s="81">
        <v>304.60000000000002</v>
      </c>
      <c r="H27" s="68">
        <v>355.46</v>
      </c>
      <c r="I27" s="61"/>
      <c r="J27" s="80">
        <v>494.56</v>
      </c>
      <c r="K27" s="68">
        <v>623.94000000000005</v>
      </c>
    </row>
    <row r="28" spans="2:12">
      <c r="B28" s="24"/>
      <c r="C28" s="2"/>
      <c r="D28" s="73" t="s">
        <v>33</v>
      </c>
      <c r="E28" s="14"/>
      <c r="F28" s="74">
        <v>0.39</v>
      </c>
      <c r="G28" s="75">
        <f>G27/F27-1</f>
        <v>0.39488024911846864</v>
      </c>
      <c r="H28" s="76">
        <f>H27/G27-1</f>
        <v>0.16697307944845674</v>
      </c>
      <c r="I28" s="61"/>
      <c r="J28" s="74">
        <v>0.51</v>
      </c>
      <c r="K28" s="76">
        <f>K27/J27-1</f>
        <v>0.26160627628599165</v>
      </c>
    </row>
    <row r="29" spans="2:12" ht="12.75" customHeight="1">
      <c r="B29" s="24"/>
      <c r="C29" s="2"/>
      <c r="D29" s="67" t="s">
        <v>106</v>
      </c>
      <c r="E29" s="14"/>
      <c r="F29" s="74">
        <v>0.25</v>
      </c>
      <c r="G29" s="75">
        <v>0.41</v>
      </c>
      <c r="H29" s="76">
        <v>-0.01</v>
      </c>
      <c r="I29" s="61"/>
      <c r="J29" s="74">
        <v>0.27</v>
      </c>
      <c r="K29" s="76">
        <v>0.38</v>
      </c>
    </row>
    <row r="30" spans="2:12">
      <c r="B30" s="24"/>
      <c r="C30" s="2"/>
      <c r="D30" s="67" t="s">
        <v>107</v>
      </c>
      <c r="E30" s="14"/>
      <c r="F30" s="74">
        <v>0.34</v>
      </c>
      <c r="G30" s="75">
        <v>0.34</v>
      </c>
      <c r="H30" s="76">
        <v>0.05</v>
      </c>
      <c r="I30" s="61"/>
      <c r="J30" s="74">
        <v>0.38</v>
      </c>
      <c r="K30" s="76">
        <v>0.31</v>
      </c>
    </row>
    <row r="31" spans="2:12">
      <c r="B31" s="24"/>
      <c r="C31" s="2"/>
      <c r="D31" s="11" t="s">
        <v>108</v>
      </c>
      <c r="E31" s="11"/>
      <c r="F31" s="52"/>
      <c r="G31" s="10"/>
      <c r="H31" s="26"/>
      <c r="I31" s="13"/>
      <c r="J31" s="52"/>
      <c r="K31" s="26"/>
    </row>
    <row r="32" spans="2:12" s="3" customFormat="1">
      <c r="B32" s="43"/>
      <c r="C32" s="2"/>
      <c r="D32" s="14" t="s">
        <v>95</v>
      </c>
      <c r="E32" s="14"/>
      <c r="F32" s="80">
        <v>7.12</v>
      </c>
      <c r="G32" s="81">
        <v>8.2200000000000006</v>
      </c>
      <c r="H32" s="68">
        <v>12.74</v>
      </c>
      <c r="I32" s="61"/>
      <c r="J32" s="80">
        <v>15.14</v>
      </c>
      <c r="K32" s="68">
        <v>18.440000000000001</v>
      </c>
      <c r="L32" s="2"/>
    </row>
    <row r="33" spans="2:11">
      <c r="B33" s="24"/>
      <c r="C33" s="2"/>
      <c r="D33" s="73" t="s">
        <v>10</v>
      </c>
      <c r="E33" s="14"/>
      <c r="F33" s="74">
        <v>0.17</v>
      </c>
      <c r="G33" s="75">
        <f>G32/F32-1</f>
        <v>0.15449438202247201</v>
      </c>
      <c r="H33" s="76">
        <f>H32/G32-1</f>
        <v>0.54987834549878345</v>
      </c>
      <c r="I33" s="61"/>
      <c r="J33" s="74">
        <v>0.13</v>
      </c>
      <c r="K33" s="76">
        <f>K32/J32-1</f>
        <v>0.21796565389696165</v>
      </c>
    </row>
    <row r="34" spans="2:11">
      <c r="B34" s="24"/>
      <c r="C34" s="2"/>
      <c r="D34" s="73" t="s">
        <v>11</v>
      </c>
      <c r="E34" s="14"/>
      <c r="F34" s="74">
        <v>0.21</v>
      </c>
      <c r="G34" s="75">
        <v>0.25</v>
      </c>
      <c r="H34" s="76">
        <v>0.53</v>
      </c>
      <c r="I34" s="61"/>
      <c r="J34" s="74">
        <v>0.23</v>
      </c>
      <c r="K34" s="76">
        <v>0.26</v>
      </c>
    </row>
    <row r="35" spans="2:11">
      <c r="B35" s="24"/>
      <c r="C35" s="2"/>
      <c r="D35" s="14" t="s">
        <v>96</v>
      </c>
      <c r="E35" s="14"/>
      <c r="F35" s="80">
        <v>191.08</v>
      </c>
      <c r="G35" s="81">
        <v>249.84</v>
      </c>
      <c r="H35" s="68">
        <v>383.51</v>
      </c>
      <c r="I35" s="61"/>
      <c r="J35" s="80">
        <v>425.7</v>
      </c>
      <c r="K35" s="68">
        <v>573.61</v>
      </c>
    </row>
    <row r="36" spans="2:11">
      <c r="B36" s="24"/>
      <c r="C36" s="2"/>
      <c r="D36" s="73" t="s">
        <v>33</v>
      </c>
      <c r="E36" s="14"/>
      <c r="F36" s="74">
        <v>0.31</v>
      </c>
      <c r="G36" s="75">
        <f>G35/F35-1</f>
        <v>0.307515176889261</v>
      </c>
      <c r="H36" s="76">
        <f>H35/G35-1</f>
        <v>0.53502241434518094</v>
      </c>
      <c r="I36" s="61"/>
      <c r="J36" s="74">
        <v>0.31</v>
      </c>
      <c r="K36" s="76">
        <f>K35/J35-1</f>
        <v>0.34745125675358235</v>
      </c>
    </row>
    <row r="37" spans="2:11" ht="12.75" customHeight="1">
      <c r="B37" s="24"/>
      <c r="C37" s="41"/>
      <c r="D37" s="67" t="s">
        <v>106</v>
      </c>
      <c r="E37" s="14"/>
      <c r="F37" s="74">
        <v>0.18</v>
      </c>
      <c r="G37" s="75">
        <v>0.05</v>
      </c>
      <c r="H37" s="76">
        <v>0.53</v>
      </c>
      <c r="I37" s="61"/>
      <c r="J37" s="74">
        <v>0.14000000000000001</v>
      </c>
      <c r="K37" s="76">
        <v>0.1</v>
      </c>
    </row>
    <row r="38" spans="2:11" ht="14.1" thickBot="1">
      <c r="B38" s="24"/>
      <c r="C38" s="2"/>
      <c r="D38" s="67" t="s">
        <v>107</v>
      </c>
      <c r="E38" s="14"/>
      <c r="F38" s="77">
        <v>0.31</v>
      </c>
      <c r="G38" s="78">
        <v>0.14000000000000001</v>
      </c>
      <c r="H38" s="79">
        <v>0.48</v>
      </c>
      <c r="I38" s="61"/>
      <c r="J38" s="77">
        <v>0.31</v>
      </c>
      <c r="K38" s="79">
        <v>0.13</v>
      </c>
    </row>
    <row r="39" spans="2:11">
      <c r="B39" s="24"/>
      <c r="C39" s="2"/>
      <c r="D39" s="2"/>
      <c r="F39" s="42"/>
      <c r="G39" s="42"/>
      <c r="H39" s="42"/>
      <c r="I39" s="42"/>
      <c r="J39" s="42"/>
      <c r="K39" s="57"/>
    </row>
    <row r="40" spans="2:11">
      <c r="B40" s="24"/>
      <c r="C40" s="2"/>
      <c r="D40" s="16" t="s">
        <v>48</v>
      </c>
      <c r="E40" s="16"/>
      <c r="K40" s="30"/>
    </row>
    <row r="41" spans="2:11">
      <c r="B41" s="24"/>
      <c r="C41" s="2"/>
      <c r="D41" s="17" t="s">
        <v>49</v>
      </c>
      <c r="E41" s="18" t="s">
        <v>109</v>
      </c>
      <c r="K41" s="30"/>
    </row>
    <row r="42" spans="2:11">
      <c r="B42" s="24"/>
      <c r="C42" s="2"/>
      <c r="D42" s="17"/>
      <c r="E42" s="18" t="s">
        <v>110</v>
      </c>
      <c r="K42" s="30"/>
    </row>
    <row r="43" spans="2:11">
      <c r="B43" s="24"/>
      <c r="C43" s="2"/>
      <c r="D43" s="17" t="s">
        <v>53</v>
      </c>
      <c r="E43" s="18" t="s">
        <v>111</v>
      </c>
      <c r="K43" s="30"/>
    </row>
    <row r="44" spans="2:11">
      <c r="B44" s="24"/>
      <c r="C44" s="2"/>
      <c r="D44" s="17"/>
      <c r="E44" s="18" t="s">
        <v>112</v>
      </c>
      <c r="K44" s="30"/>
    </row>
    <row r="45" spans="2:11">
      <c r="B45" s="24"/>
      <c r="C45" s="2"/>
      <c r="D45" s="17" t="s">
        <v>56</v>
      </c>
      <c r="E45" s="18" t="s">
        <v>113</v>
      </c>
      <c r="K45" s="30"/>
    </row>
    <row r="46" spans="2:11" ht="14.1" thickBot="1">
      <c r="B46" s="31"/>
      <c r="C46" s="35"/>
      <c r="D46" s="33" t="s">
        <v>59</v>
      </c>
      <c r="E46" s="34" t="s">
        <v>114</v>
      </c>
      <c r="F46" s="35"/>
      <c r="G46" s="35"/>
      <c r="H46" s="35"/>
      <c r="I46" s="35"/>
      <c r="J46" s="35"/>
      <c r="K46" s="36"/>
    </row>
    <row r="47" spans="2:11">
      <c r="C47" s="2"/>
      <c r="D47" s="2"/>
      <c r="E47" s="6"/>
    </row>
    <row r="48" spans="2:11">
      <c r="C48" s="2"/>
      <c r="D48" s="2"/>
    </row>
  </sheetData>
  <pageMargins left="0.7" right="0.7" top="0.75" bottom="0.75" header="0.3" footer="0.3"/>
  <pageSetup scale="82" orientation="landscape" r:id="rId1"/>
  <ignoredErrors>
    <ignoredError sqref="D43:D46 D4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showGridLines="0" zoomScaleNormal="100" zoomScaleSheetLayoutView="100" workbookViewId="0">
      <pane xSplit="5" ySplit="3" topLeftCell="F4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9.140625" defaultRowHeight="12.95"/>
  <cols>
    <col min="1" max="1" width="1.7109375" style="2" customWidth="1"/>
    <col min="2" max="2" width="4.7109375" style="2" customWidth="1"/>
    <col min="3" max="3" width="33.85546875" style="8" customWidth="1"/>
    <col min="4" max="4" width="2.85546875" style="8" customWidth="1"/>
    <col min="5" max="5" width="44.42578125" style="2" customWidth="1"/>
    <col min="6" max="8" width="12.140625" style="2" customWidth="1"/>
    <col min="9" max="9" width="2.42578125" style="2" customWidth="1"/>
    <col min="10" max="11" width="12.140625" style="2" customWidth="1"/>
    <col min="12" max="16384" width="9.140625" style="2"/>
  </cols>
  <sheetData>
    <row r="1" spans="2:12" ht="7.5" customHeight="1" thickBot="1"/>
    <row r="2" spans="2:12">
      <c r="B2" s="20" t="s">
        <v>19</v>
      </c>
      <c r="C2" s="21"/>
      <c r="D2" s="22"/>
      <c r="E2" s="22"/>
      <c r="F2" s="20"/>
      <c r="G2" s="22"/>
      <c r="H2" s="23"/>
      <c r="I2" s="117"/>
      <c r="J2" s="20"/>
      <c r="K2" s="23"/>
    </row>
    <row r="3" spans="2:12">
      <c r="B3" s="24"/>
      <c r="C3" s="9" t="s">
        <v>1</v>
      </c>
      <c r="D3" s="12" t="s">
        <v>2</v>
      </c>
      <c r="E3" s="14"/>
      <c r="F3" s="107" t="s">
        <v>3</v>
      </c>
      <c r="G3" s="9" t="s">
        <v>4</v>
      </c>
      <c r="H3" s="25" t="s">
        <v>5</v>
      </c>
      <c r="I3" s="61"/>
      <c r="J3" s="107" t="s">
        <v>6</v>
      </c>
      <c r="K3" s="25" t="s">
        <v>7</v>
      </c>
    </row>
    <row r="4" spans="2:12">
      <c r="B4" s="24"/>
      <c r="C4" s="44" t="s">
        <v>40</v>
      </c>
      <c r="D4" s="11" t="s">
        <v>115</v>
      </c>
      <c r="E4" s="11"/>
      <c r="F4" s="52"/>
      <c r="G4" s="10"/>
      <c r="H4" s="26"/>
      <c r="I4" s="13"/>
      <c r="J4" s="52"/>
      <c r="K4" s="26"/>
    </row>
    <row r="5" spans="2:12">
      <c r="B5" s="24"/>
      <c r="C5" s="2"/>
      <c r="D5" s="14" t="s">
        <v>116</v>
      </c>
      <c r="E5" s="14"/>
      <c r="F5" s="80">
        <v>602</v>
      </c>
      <c r="G5" s="81">
        <v>663</v>
      </c>
      <c r="H5" s="68">
        <v>1160</v>
      </c>
      <c r="I5" s="61"/>
      <c r="J5" s="80">
        <v>1420</v>
      </c>
      <c r="K5" s="68">
        <v>1587</v>
      </c>
      <c r="L5" s="5"/>
    </row>
    <row r="6" spans="2:12">
      <c r="B6" s="24"/>
      <c r="C6" s="2"/>
      <c r="D6" s="73" t="s">
        <v>10</v>
      </c>
      <c r="E6" s="14"/>
      <c r="F6" s="74">
        <v>0.22</v>
      </c>
      <c r="G6" s="75">
        <f>G5/F5-1</f>
        <v>0.1013289036544851</v>
      </c>
      <c r="H6" s="76">
        <f>H5/G5-1</f>
        <v>0.74962292609351433</v>
      </c>
      <c r="I6" s="61"/>
      <c r="J6" s="74">
        <v>0.17</v>
      </c>
      <c r="K6" s="76">
        <f>K5/J5-1</f>
        <v>0.11760563380281686</v>
      </c>
    </row>
    <row r="7" spans="2:12">
      <c r="B7" s="24"/>
      <c r="C7" s="2"/>
      <c r="D7" s="73" t="s">
        <v>11</v>
      </c>
      <c r="E7" s="14"/>
      <c r="F7" s="74">
        <v>0.24</v>
      </c>
      <c r="G7" s="75">
        <v>0.18</v>
      </c>
      <c r="H7" s="76">
        <v>0.62</v>
      </c>
      <c r="I7" s="61"/>
      <c r="J7" s="74">
        <v>0.22</v>
      </c>
      <c r="K7" s="76">
        <v>0.18</v>
      </c>
    </row>
    <row r="8" spans="2:12" ht="15">
      <c r="B8" s="24"/>
      <c r="C8" s="2"/>
      <c r="D8" s="14" t="s">
        <v>117</v>
      </c>
      <c r="E8" s="14"/>
      <c r="F8" s="80">
        <v>849</v>
      </c>
      <c r="G8" s="81">
        <v>525</v>
      </c>
      <c r="H8" s="68">
        <v>965</v>
      </c>
      <c r="I8" s="61"/>
      <c r="J8" s="80">
        <v>1529</v>
      </c>
      <c r="K8" s="68">
        <v>1363</v>
      </c>
    </row>
    <row r="9" spans="2:12">
      <c r="B9" s="24"/>
      <c r="C9" s="2"/>
      <c r="D9" s="73" t="s">
        <v>10</v>
      </c>
      <c r="E9" s="14"/>
      <c r="F9" s="74">
        <v>4.9399999999999999E-2</v>
      </c>
      <c r="G9" s="75">
        <f>G8/F8-1</f>
        <v>-0.38162544169611312</v>
      </c>
      <c r="H9" s="76">
        <f>H8/G8-1</f>
        <v>0.838095238095238</v>
      </c>
      <c r="I9" s="61"/>
      <c r="J9" s="74">
        <v>-0.17</v>
      </c>
      <c r="K9" s="76">
        <f>K8/J8-1</f>
        <v>-0.10856769130150423</v>
      </c>
    </row>
    <row r="10" spans="2:12">
      <c r="B10" s="24"/>
      <c r="C10" s="2"/>
      <c r="D10" s="73" t="s">
        <v>11</v>
      </c>
      <c r="E10" s="14"/>
      <c r="F10" s="74">
        <v>0.22889999999999999</v>
      </c>
      <c r="G10" s="75">
        <v>0.13</v>
      </c>
      <c r="H10" s="76">
        <v>0.7</v>
      </c>
      <c r="I10" s="61"/>
      <c r="J10" s="74">
        <v>0.19</v>
      </c>
      <c r="K10" s="76">
        <v>0.16</v>
      </c>
    </row>
    <row r="11" spans="2:12" ht="15">
      <c r="B11" s="24"/>
      <c r="C11" s="2"/>
      <c r="D11" s="14" t="s">
        <v>97</v>
      </c>
      <c r="E11" s="14"/>
      <c r="F11" s="80">
        <v>-83</v>
      </c>
      <c r="G11" s="81">
        <v>-15</v>
      </c>
      <c r="H11" s="68">
        <v>20</v>
      </c>
      <c r="I11" s="61"/>
      <c r="J11" s="80">
        <v>-101</v>
      </c>
      <c r="K11" s="68">
        <v>-20</v>
      </c>
    </row>
    <row r="12" spans="2:12">
      <c r="B12" s="24"/>
      <c r="C12" s="2"/>
      <c r="D12" s="73" t="s">
        <v>15</v>
      </c>
      <c r="E12" s="14"/>
      <c r="F12" s="74">
        <f>F11/F8</f>
        <v>-9.7762073027090696E-2</v>
      </c>
      <c r="G12" s="75">
        <f>G11/G8</f>
        <v>-2.8571428571428571E-2</v>
      </c>
      <c r="H12" s="76">
        <f>H11/H8</f>
        <v>2.072538860103627E-2</v>
      </c>
      <c r="I12" s="61"/>
      <c r="J12" s="74">
        <f>J11/J8</f>
        <v>-6.605624591236102E-2</v>
      </c>
      <c r="K12" s="76">
        <f>K11/K8</f>
        <v>-1.4673514306676448E-2</v>
      </c>
    </row>
    <row r="13" spans="2:12">
      <c r="B13" s="24"/>
      <c r="C13" s="45"/>
      <c r="D13" s="2"/>
      <c r="E13" s="14"/>
      <c r="F13" s="109"/>
      <c r="G13" s="89"/>
      <c r="H13" s="90"/>
      <c r="I13" s="61"/>
      <c r="J13" s="109"/>
      <c r="K13" s="90"/>
    </row>
    <row r="14" spans="2:12">
      <c r="B14" s="24"/>
      <c r="C14" s="2"/>
      <c r="D14" s="46" t="s">
        <v>118</v>
      </c>
      <c r="E14" s="46"/>
      <c r="F14" s="110"/>
      <c r="G14" s="91"/>
      <c r="H14" s="93"/>
      <c r="I14" s="92"/>
      <c r="J14" s="110"/>
      <c r="K14" s="93"/>
    </row>
    <row r="15" spans="2:12">
      <c r="B15" s="24"/>
      <c r="C15" s="88" t="s">
        <v>40</v>
      </c>
      <c r="D15" s="58" t="s">
        <v>119</v>
      </c>
      <c r="E15" s="58"/>
      <c r="F15" s="111"/>
      <c r="G15" s="59"/>
      <c r="H15" s="60"/>
      <c r="I15" s="13"/>
      <c r="J15" s="111"/>
      <c r="K15" s="60"/>
    </row>
    <row r="16" spans="2:12">
      <c r="B16" s="24"/>
      <c r="C16" s="2"/>
      <c r="D16" s="14" t="s">
        <v>116</v>
      </c>
      <c r="E16" s="14"/>
      <c r="F16" s="80">
        <v>184</v>
      </c>
      <c r="G16" s="81">
        <v>261.57</v>
      </c>
      <c r="H16" s="68">
        <v>407.22</v>
      </c>
      <c r="I16" s="61"/>
      <c r="J16" s="80">
        <v>446.6</v>
      </c>
      <c r="K16" s="68">
        <v>603</v>
      </c>
    </row>
    <row r="17" spans="2:11">
      <c r="B17" s="24"/>
      <c r="C17" s="2"/>
      <c r="D17" s="73" t="s">
        <v>10</v>
      </c>
      <c r="E17" s="14"/>
      <c r="F17" s="74">
        <v>0.55000000000000004</v>
      </c>
      <c r="G17" s="75">
        <f>G16/F16-1</f>
        <v>0.42157608695652171</v>
      </c>
      <c r="H17" s="76">
        <f>H16/G16-1</f>
        <v>0.55682991168712026</v>
      </c>
      <c r="I17" s="61"/>
      <c r="J17" s="74">
        <v>0.43</v>
      </c>
      <c r="K17" s="76">
        <f>K16/J16-1</f>
        <v>0.35020152261531567</v>
      </c>
    </row>
    <row r="18" spans="2:11">
      <c r="B18" s="24"/>
      <c r="C18" s="2"/>
      <c r="D18" s="73" t="s">
        <v>11</v>
      </c>
      <c r="E18" s="14"/>
      <c r="F18" s="74">
        <v>0.59</v>
      </c>
      <c r="G18" s="75">
        <v>0.54</v>
      </c>
      <c r="H18" s="76">
        <v>0.85</v>
      </c>
      <c r="I18" s="61"/>
      <c r="J18" s="74">
        <v>0.53</v>
      </c>
      <c r="K18" s="76">
        <v>0.46239999999999998</v>
      </c>
    </row>
    <row r="19" spans="2:11">
      <c r="B19" s="24"/>
      <c r="C19" s="2"/>
      <c r="D19" s="14" t="s">
        <v>9</v>
      </c>
      <c r="E19" s="14"/>
      <c r="F19" s="80">
        <v>135</v>
      </c>
      <c r="G19" s="81">
        <v>169</v>
      </c>
      <c r="H19" s="68">
        <v>238</v>
      </c>
      <c r="I19" s="61"/>
      <c r="J19" s="80">
        <v>318</v>
      </c>
      <c r="K19" s="68">
        <v>392</v>
      </c>
    </row>
    <row r="20" spans="2:11">
      <c r="B20" s="24"/>
      <c r="C20" s="2"/>
      <c r="D20" s="73" t="s">
        <v>10</v>
      </c>
      <c r="E20" s="14"/>
      <c r="F20" s="74">
        <f>F19/33-1</f>
        <v>3.0909090909090908</v>
      </c>
      <c r="G20" s="75">
        <f>G19/F19-1</f>
        <v>0.25185185185185177</v>
      </c>
      <c r="H20" s="76">
        <f>H19/G19-1</f>
        <v>0.40828402366863914</v>
      </c>
      <c r="I20" s="61"/>
      <c r="J20" s="74">
        <v>0.69</v>
      </c>
      <c r="K20" s="76">
        <f>K19/J19-1</f>
        <v>0.23270440251572322</v>
      </c>
    </row>
    <row r="21" spans="2:11">
      <c r="B21" s="24"/>
      <c r="C21" s="2"/>
      <c r="D21" s="73" t="s">
        <v>11</v>
      </c>
      <c r="E21" s="14"/>
      <c r="F21" s="74">
        <f>21/68</f>
        <v>0.30882352941176472</v>
      </c>
      <c r="G21" s="75">
        <v>0.25</v>
      </c>
      <c r="H21" s="76">
        <v>0.65680000000000005</v>
      </c>
      <c r="I21" s="61"/>
      <c r="J21" s="74">
        <v>0.25</v>
      </c>
      <c r="K21" s="76">
        <v>0.28000000000000003</v>
      </c>
    </row>
    <row r="22" spans="2:11">
      <c r="B22" s="24"/>
      <c r="C22" s="2"/>
      <c r="D22" s="14" t="s">
        <v>14</v>
      </c>
      <c r="E22" s="14"/>
      <c r="F22" s="80">
        <v>-23</v>
      </c>
      <c r="G22" s="81">
        <v>-22</v>
      </c>
      <c r="H22" s="68">
        <v>-14</v>
      </c>
      <c r="I22" s="61"/>
      <c r="J22" s="80">
        <v>-50</v>
      </c>
      <c r="K22" s="68">
        <v>-43</v>
      </c>
    </row>
    <row r="23" spans="2:11" ht="14.1" thickBot="1">
      <c r="B23" s="24"/>
      <c r="C23" s="2"/>
      <c r="D23" s="73" t="s">
        <v>15</v>
      </c>
      <c r="E23" s="14"/>
      <c r="F23" s="77">
        <f>F22/F19</f>
        <v>-0.17037037037037037</v>
      </c>
      <c r="G23" s="78">
        <f>G22/G19</f>
        <v>-0.13017751479289941</v>
      </c>
      <c r="H23" s="79">
        <f>H22/H19</f>
        <v>-5.8823529411764705E-2</v>
      </c>
      <c r="I23" s="61"/>
      <c r="J23" s="77">
        <f>J22/J19</f>
        <v>-0.15723270440251572</v>
      </c>
      <c r="K23" s="79">
        <f>K22/K19</f>
        <v>-0.10969387755102041</v>
      </c>
    </row>
    <row r="24" spans="2:11">
      <c r="B24" s="24"/>
      <c r="D24" s="2"/>
      <c r="E24" s="14"/>
      <c r="K24" s="30"/>
    </row>
    <row r="25" spans="2:11">
      <c r="B25" s="24"/>
      <c r="D25" s="16" t="s">
        <v>48</v>
      </c>
      <c r="E25" s="16"/>
      <c r="K25" s="30"/>
    </row>
    <row r="26" spans="2:11">
      <c r="B26" s="24"/>
      <c r="D26" s="47" t="s">
        <v>49</v>
      </c>
      <c r="E26" s="18" t="s">
        <v>120</v>
      </c>
      <c r="F26" s="6"/>
      <c r="G26" s="6"/>
      <c r="H26" s="6"/>
      <c r="I26" s="6"/>
      <c r="J26" s="6"/>
      <c r="K26" s="29"/>
    </row>
    <row r="27" spans="2:11" ht="14.1" thickBot="1">
      <c r="B27" s="31"/>
      <c r="C27" s="32"/>
      <c r="D27" s="48" t="s">
        <v>53</v>
      </c>
      <c r="E27" s="34" t="s">
        <v>121</v>
      </c>
      <c r="F27" s="35"/>
      <c r="G27" s="35"/>
      <c r="H27" s="35"/>
      <c r="I27" s="35"/>
      <c r="J27" s="35"/>
      <c r="K27" s="36"/>
    </row>
  </sheetData>
  <pageMargins left="0.7" right="0.7" top="0.75" bottom="0.75" header="0.3" footer="0.3"/>
  <pageSetup scale="81" orientation="landscape" r:id="rId1"/>
  <ignoredErrors>
    <ignoredError sqref="D26:D2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f5bab47-1c28-4d61-a088-9d433f784ee9">
      <Terms xmlns="http://schemas.microsoft.com/office/infopath/2007/PartnerControls"/>
    </lcf76f155ced4ddcb4097134ff3c332f>
    <TaxCatchAll xmlns="d39f903f-141b-4865-8019-eb42ced215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3919E4DA7954C9ADDECE9C8CAC841" ma:contentTypeVersion="15" ma:contentTypeDescription="Create a new document." ma:contentTypeScope="" ma:versionID="418f3c0023e921b563a6ad519d72af82">
  <xsd:schema xmlns:xsd="http://www.w3.org/2001/XMLSchema" xmlns:xs="http://www.w3.org/2001/XMLSchema" xmlns:p="http://schemas.microsoft.com/office/2006/metadata/properties" xmlns:ns1="http://schemas.microsoft.com/sharepoint/v3" xmlns:ns2="6f5bab47-1c28-4d61-a088-9d433f784ee9" xmlns:ns3="d39f903f-141b-4865-8019-eb42ced2156d" targetNamespace="http://schemas.microsoft.com/office/2006/metadata/properties" ma:root="true" ma:fieldsID="4651262c91bb3dca369fa44e7aea7bfc" ns1:_="" ns2:_="" ns3:_="">
    <xsd:import namespace="http://schemas.microsoft.com/sharepoint/v3"/>
    <xsd:import namespace="6f5bab47-1c28-4d61-a088-9d433f784ee9"/>
    <xsd:import namespace="d39f903f-141b-4865-8019-eb42ced215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bab47-1c28-4d61-a088-9d433f784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7e4d33d-dec1-45ff-a4f4-aeb6865319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f903f-141b-4865-8019-eb42ced215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08dbd4c-4657-4bab-90bb-0763b327278c}" ma:internalName="TaxCatchAll" ma:showField="CatchAllData" ma:web="d39f903f-141b-4865-8019-eb42ced215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2F3640-6AB0-4E24-ABBC-44FC0128CDC3}"/>
</file>

<file path=customXml/itemProps2.xml><?xml version="1.0" encoding="utf-8"?>
<ds:datastoreItem xmlns:ds="http://schemas.openxmlformats.org/officeDocument/2006/customXml" ds:itemID="{6357C6EA-145F-4F32-BD23-71556588036E}"/>
</file>

<file path=customXml/itemProps3.xml><?xml version="1.0" encoding="utf-8"?>
<ds:datastoreItem xmlns:ds="http://schemas.openxmlformats.org/officeDocument/2006/customXml" ds:itemID="{2F8A401D-015D-45D6-BBC8-7F31CE3ABE05}"/>
</file>

<file path=docMetadata/LabelInfo.xml><?xml version="1.0" encoding="utf-8"?>
<clbl:labelList xmlns:clbl="http://schemas.microsoft.com/office/2020/mipLabelMetadata">
  <clbl:label id="{57e687cc-f93a-416b-a813-dfd9fe80a0f5}" enabled="1" method="Standard" siteId="{ffeebe53-4714-40e9-81b1-cb5984a2ddf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 Wolmarans</dc:creator>
  <cp:keywords/>
  <dc:description/>
  <cp:lastModifiedBy/>
  <cp:revision/>
  <dcterms:created xsi:type="dcterms:W3CDTF">2015-06-05T18:17:20Z</dcterms:created>
  <dcterms:modified xsi:type="dcterms:W3CDTF">2023-05-30T09:53:57Z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0x01010015D3919E4DA7954C9ADDECE9C8CAC841</vt:lpwstr>
  </property>
</Properties>
</file>