
<file path=[Content_Types].xml><?xml version="1.0" encoding="utf-8"?>
<Types xmlns="http://schemas.openxmlformats.org/package/2006/content-types">
  <Default Extension="bin" ContentType="application/vnd.openxmlformats-officedocument.spreadsheetml.customProperty"/>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aspersglobal.sharepoint.com/sites/naspersinvestorrelations/Naspers Group/FY25/H1 FY25 results/FINAL DOCS/"/>
    </mc:Choice>
  </mc:AlternateContent>
  <xr:revisionPtr revIDLastSave="2111" documentId="8_{CADAAEAB-C832-4EC8-80BB-E32DC24C2BFC}" xr6:coauthVersionLast="47" xr6:coauthVersionMax="47" xr10:uidLastSave="{B2B00914-7139-864E-86EC-F6BFDEF2B345}"/>
  <bookViews>
    <workbookView xWindow="-110" yWindow="-110" windowWidth="19420" windowHeight="10300" tabRatio="871" firstSheet="1" activeTab="1" xr2:uid="{62E1A071-F187-4FCD-829E-7B2685E9CA9A}"/>
  </bookViews>
  <sheets>
    <sheet name="Cognos_Office_Connection_Cache" sheetId="17" state="veryHidden" r:id="rId1"/>
    <sheet name="Prosus (Consolidated)" sheetId="7" r:id="rId2"/>
    <sheet name="Food Delivery" sheetId="2" r:id="rId3"/>
    <sheet name="Classifieds" sheetId="1" r:id="rId4"/>
    <sheet name="Payments &amp; Fintech" sheetId="3" r:id="rId5"/>
    <sheet name="Etail" sheetId="5" r:id="rId6"/>
    <sheet name="Edtech" sheetId="4" r:id="rId7"/>
    <sheet name="Free Cash Flow" sheetId="8" r:id="rId8"/>
    <sheet name="Contribution by Associates&amp;JVs" sheetId="10" r:id="rId9"/>
    <sheet name="Contribution by Tencent" sheetId="11" r:id="rId10"/>
    <sheet name="Tencent recon" sheetId="12" r:id="rId11"/>
  </sheets>
  <definedNames>
    <definedName name="_xlnm._FilterDatabase" localSheetId="3" hidden="1">Classifieds!$A$1:$X$53</definedName>
    <definedName name="_xlnm._FilterDatabase" localSheetId="6" hidden="1">Edtech!$A$1:$X$70</definedName>
    <definedName name="_xlnm._FilterDatabase" localSheetId="5" hidden="1">Etail!$A$1:$X$34</definedName>
    <definedName name="_xlnm._FilterDatabase" localSheetId="2" hidden="1">'Food Delivery'!$A$1:$AB$102</definedName>
    <definedName name="_xlnm._FilterDatabase" localSheetId="4" hidden="1">'Payments &amp; Fintech'!$A$1:$Y$102</definedName>
    <definedName name="_xlnm._FilterDatabase" localSheetId="1" hidden="1">'Prosus (Consolidated)'!$A$1:$X$101</definedName>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#REF!</definedName>
    <definedName name="ID" localSheetId="3" hidden="1">"54fa2f5a-5d63-4739-899f-5052ca7d7290"</definedName>
    <definedName name="ID" localSheetId="0" hidden="1">"ab72538e-9c98-4480-9644-19f779c4f857"</definedName>
    <definedName name="ID" localSheetId="8" hidden="1">"a31d33ab-4884-4f1f-b94e-bc4deb09d496"</definedName>
    <definedName name="ID" localSheetId="9" hidden="1">"29dfffec-4efa-4292-a002-c3807eafcee0"</definedName>
    <definedName name="ID" localSheetId="6" hidden="1">"f15f0295-5a41-4a03-8e32-b77f78772f55"</definedName>
    <definedName name="ID" localSheetId="5" hidden="1">"802434bd-d8e9-4168-8955-e81c528b311d"</definedName>
    <definedName name="ID" localSheetId="2" hidden="1">"3850db4b-1afa-4b3e-81d8-265fbe7eaf39"</definedName>
    <definedName name="ID" localSheetId="7" hidden="1">"88f6b88e-af26-4b90-aeb2-56ce92ec649f"</definedName>
    <definedName name="ID" localSheetId="4" hidden="1">"b01f2422-4a0e-4b57-9492-8e45c05cd068"</definedName>
    <definedName name="ID" localSheetId="1" hidden="1">"432a4eac-f3bf-4df9-8be3-04fb8ce01a0d"</definedName>
    <definedName name="ID" localSheetId="10" hidden="1">"6a303737-c333-4359-89c6-171f4c117c6f"</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#REF!</definedName>
    <definedName name="JP_Abril_cps">#REF!</definedName>
    <definedName name="JP_Abril_share">#REF!</definedName>
    <definedName name="JP_BEE">#REF!</definedName>
    <definedName name="JP_BEE_cps">#REF!</definedName>
    <definedName name="JP_BEELoan">#REF!</definedName>
    <definedName name="JP_BEELoan_cps">#REF!</definedName>
    <definedName name="JP_BookPublishing">#REF!</definedName>
    <definedName name="JP_BookPublishing_cps">#REF!</definedName>
    <definedName name="JP_ContLiab">#REF!</definedName>
    <definedName name="JP_ContLiab_cps">#REF!</definedName>
    <definedName name="JP_Internet">#REF!</definedName>
    <definedName name="JP_Internet_cps">#REF!</definedName>
    <definedName name="JP_MailRU">#REF!</definedName>
    <definedName name="JP_MailRU_cps">#REF!</definedName>
    <definedName name="JP_MailRU_share">#REF!</definedName>
    <definedName name="JP_NPN_NetDebt">#REF!</definedName>
    <definedName name="JP_NPN_NetDebt_cps">#REF!</definedName>
    <definedName name="JP_PayTV">#REF!</definedName>
    <definedName name="JP_PayTV_cps">#REF!</definedName>
    <definedName name="JP_PrintMedia">#REF!</definedName>
    <definedName name="JP_PrintMedia_cps">#REF!</definedName>
    <definedName name="JP_Technology">#REF!</definedName>
    <definedName name="JP_Technology_cps">#REF!</definedName>
    <definedName name="JP_Tencent">#REF!</definedName>
    <definedName name="JP_Tencent_cps">#REF!</definedName>
    <definedName name="JP_Tencent_NetDebt">#REF!</definedName>
    <definedName name="JP_Tencent_NetDebt_cps">#REF!</definedName>
    <definedName name="JP_Tencent_share">#REF!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#REF!</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#REF!</definedName>
    <definedName name="Period">#REF!</definedName>
    <definedName name="_xlnm.Print_Area" localSheetId="3">Classifieds!$A$1:$R$42</definedName>
    <definedName name="_xlnm.Print_Area" localSheetId="5">Etail!$A$1:$R$34</definedName>
    <definedName name="_xlnm.Print_Area" localSheetId="2">'Food Delivery'!$A$1:$R$85</definedName>
    <definedName name="_xlnm.Print_Area" localSheetId="4">'Payments &amp; Fintech'!$A$1:$S$93</definedName>
    <definedName name="RenCap_Abril">#REF!</definedName>
    <definedName name="RenCap_Abril_PerShare">#REF!</definedName>
    <definedName name="RenCap_Allegro">#REF!</definedName>
    <definedName name="RenCap_Allegro_PerSh">#REF!</definedName>
    <definedName name="RenCap_BEEPrefShares">#REF!</definedName>
    <definedName name="RenCap_BeijingMedia">#REF!</definedName>
    <definedName name="RenCap_BeijingMedia_PerShare">#REF!</definedName>
    <definedName name="RenCap_BuscaPe">#REF!</definedName>
    <definedName name="RenCap_Gadu">#REF!</definedName>
    <definedName name="RenCap_Gadu_PerSh">#REF!</definedName>
    <definedName name="RenCap_HOcosts">#REF!</definedName>
    <definedName name="RenCap_Irdeto">#REF!</definedName>
    <definedName name="RenCap_Irdeto_PerSh">#REF!</definedName>
    <definedName name="RenCap_Mailru">#REF!</definedName>
    <definedName name="RenCap_Mailru_PerSh">#REF!</definedName>
    <definedName name="Rencap_Media24">#REF!</definedName>
    <definedName name="Rencap_Media24_PerShare">#REF!</definedName>
    <definedName name="RenCap_NetDebt">#REF!</definedName>
    <definedName name="RenCap_OtherInt">#REF!</definedName>
    <definedName name="RenCap_OtherInt_PerSh">#REF!</definedName>
    <definedName name="RenCap_PayTV">#REF!</definedName>
    <definedName name="RenCap_PayTV_PerShare">#REF!</definedName>
    <definedName name="RenCap_Siss">#REF!</definedName>
    <definedName name="RenCap_Tencent">#REF!</definedName>
    <definedName name="RenCap_TenCent_PerSh">#REF!</definedName>
    <definedName name="RenCap_Titan">#REF!</definedName>
    <definedName name="RenCap_Titan_PerShar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#REF!</definedName>
    <definedName name="UBS_Abril">#REF!</definedName>
    <definedName name="UBS_Abril_PerSh">#REF!</definedName>
    <definedName name="UBS_Allegro">#REF!</definedName>
    <definedName name="UBS_BuscaPe">#REF!</definedName>
    <definedName name="UBS_Gadu">#REF!</definedName>
    <definedName name="UBS_Gadu_PerSh">#REF!</definedName>
    <definedName name="UBS_MailRU">#REF!</definedName>
    <definedName name="UBS_MailRU_PerSh">#REF!</definedName>
    <definedName name="UBS_Media24">#REF!</definedName>
    <definedName name="UBS_MNet">#REF!</definedName>
    <definedName name="UBS_MNet_PerSh">#REF!</definedName>
    <definedName name="UBS_MWeb">#REF!</definedName>
    <definedName name="UBS_NetCash">#REF!</definedName>
    <definedName name="UBS_NetCash_PerSh">#REF!</definedName>
    <definedName name="UBS_OptionDilution">#REF!</definedName>
    <definedName name="UBS_OptionDilution_PerSh">#REF!</definedName>
    <definedName name="UBS_PayTV_Africa">#REF!</definedName>
    <definedName name="UBS_PayTV_SA">#REF!</definedName>
    <definedName name="UBS_PrefShares">#REF!</definedName>
    <definedName name="UBS_PrefShares_PerSh">#REF!</definedName>
    <definedName name="UBS_Siss">#REF!</definedName>
    <definedName name="UBS_Smaller_internet_acquisitions">#REF!</definedName>
    <definedName name="UBS_Technology">#REF!</definedName>
    <definedName name="UBS_Tencent">#REF!</definedName>
    <definedName name="UBS_Tencent_PerSh">#REF!</definedName>
    <definedName name="UBS_ViaAfrica">#REF!</definedName>
    <definedName name="UBS_ViaAfrica_PerSh">#REF!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2" l="1"/>
  <c r="L59" i="3" l="1"/>
  <c r="J59" i="3"/>
  <c r="P59" i="3"/>
  <c r="N59" i="3"/>
  <c r="R59" i="3"/>
  <c r="R35" i="1"/>
  <c r="P33" i="1"/>
  <c r="H26" i="1"/>
  <c r="J69" i="3" l="1"/>
  <c r="R10" i="5" l="1"/>
  <c r="P77" i="7" l="1"/>
  <c r="P82" i="7" s="1"/>
  <c r="K17" i="7"/>
  <c r="G17" i="7"/>
  <c r="R26" i="5"/>
  <c r="P26" i="5"/>
  <c r="N26" i="5"/>
  <c r="L26" i="5"/>
  <c r="J26" i="5"/>
  <c r="O25" i="5"/>
  <c r="K25" i="5"/>
  <c r="G25" i="5"/>
  <c r="R24" i="5"/>
  <c r="P24" i="5"/>
  <c r="N24" i="5"/>
  <c r="L24" i="5"/>
  <c r="J24" i="5"/>
  <c r="H24" i="5"/>
  <c r="F24" i="5"/>
  <c r="O23" i="5"/>
  <c r="K23" i="5"/>
  <c r="K24" i="5" s="1"/>
  <c r="G23" i="5"/>
  <c r="R21" i="5"/>
  <c r="P21" i="5"/>
  <c r="N21" i="5"/>
  <c r="L21" i="5"/>
  <c r="J21" i="5"/>
  <c r="O20" i="5"/>
  <c r="K20" i="5"/>
  <c r="G20" i="5"/>
  <c r="L69" i="3"/>
  <c r="R68" i="3"/>
  <c r="P68" i="3"/>
  <c r="N68" i="3"/>
  <c r="L68" i="3"/>
  <c r="J68" i="3"/>
  <c r="H68" i="3"/>
  <c r="F68" i="3"/>
  <c r="O67" i="3"/>
  <c r="K67" i="3"/>
  <c r="G67" i="3"/>
  <c r="R65" i="3"/>
  <c r="P65" i="3"/>
  <c r="N65" i="3"/>
  <c r="L65" i="3"/>
  <c r="J65" i="3"/>
  <c r="O64" i="3"/>
  <c r="K64" i="3"/>
  <c r="G64" i="3"/>
  <c r="R62" i="3"/>
  <c r="P62" i="3"/>
  <c r="N62" i="3"/>
  <c r="L62" i="3"/>
  <c r="J62" i="3"/>
  <c r="O61" i="3"/>
  <c r="K61" i="3"/>
  <c r="G61" i="3"/>
  <c r="O58" i="3"/>
  <c r="K58" i="3"/>
  <c r="G58" i="3"/>
  <c r="R16" i="3"/>
  <c r="R17" i="3" s="1"/>
  <c r="P16" i="3"/>
  <c r="N16" i="3"/>
  <c r="L16" i="3"/>
  <c r="J16" i="3"/>
  <c r="H16" i="3"/>
  <c r="F16" i="3"/>
  <c r="P13" i="3"/>
  <c r="N13" i="3"/>
  <c r="R14" i="3" s="1"/>
  <c r="L13" i="3"/>
  <c r="J13" i="3"/>
  <c r="H13" i="3"/>
  <c r="F13" i="3"/>
  <c r="R11" i="1"/>
  <c r="P11" i="1"/>
  <c r="O11" i="1"/>
  <c r="N11" i="1"/>
  <c r="L11" i="1"/>
  <c r="K11" i="1"/>
  <c r="J11" i="1"/>
  <c r="R9" i="1"/>
  <c r="P9" i="1"/>
  <c r="O9" i="1"/>
  <c r="N9" i="1"/>
  <c r="L9" i="1"/>
  <c r="K9" i="1"/>
  <c r="J9" i="1"/>
  <c r="R7" i="1"/>
  <c r="P7" i="1"/>
  <c r="O7" i="1"/>
  <c r="N7" i="1"/>
  <c r="L7" i="1"/>
  <c r="K7" i="1"/>
  <c r="J7" i="1"/>
  <c r="P49" i="2"/>
  <c r="N49" i="2"/>
  <c r="L49" i="2"/>
  <c r="J49" i="2"/>
  <c r="H49" i="2"/>
  <c r="F49" i="2"/>
  <c r="P46" i="2"/>
  <c r="N46" i="2"/>
  <c r="R47" i="2" s="1"/>
  <c r="L46" i="2"/>
  <c r="J46" i="2"/>
  <c r="H46" i="2"/>
  <c r="F46" i="2"/>
  <c r="R50" i="2"/>
  <c r="P38" i="2"/>
  <c r="N38" i="2"/>
  <c r="L38" i="2"/>
  <c r="J38" i="2"/>
  <c r="H38" i="2"/>
  <c r="O37" i="2"/>
  <c r="K37" i="2"/>
  <c r="G37" i="2"/>
  <c r="G38" i="2" s="1"/>
  <c r="P35" i="2"/>
  <c r="N35" i="2"/>
  <c r="L35" i="2"/>
  <c r="J35" i="2"/>
  <c r="O34" i="2"/>
  <c r="K34" i="2"/>
  <c r="K35" i="2" s="1"/>
  <c r="G22" i="2"/>
  <c r="K22" i="2"/>
  <c r="K23" i="2" s="1"/>
  <c r="O22" i="2"/>
  <c r="O26" i="2" s="1"/>
  <c r="J23" i="2"/>
  <c r="L23" i="2"/>
  <c r="N23" i="2"/>
  <c r="P23" i="2"/>
  <c r="G25" i="2"/>
  <c r="K25" i="2"/>
  <c r="F26" i="2"/>
  <c r="H26" i="2"/>
  <c r="J26" i="2"/>
  <c r="L26" i="2"/>
  <c r="N26" i="2"/>
  <c r="P26" i="2"/>
  <c r="K9" i="2"/>
  <c r="G9" i="2"/>
  <c r="K6" i="2"/>
  <c r="G6" i="2"/>
  <c r="G49" i="2" l="1"/>
  <c r="G26" i="2"/>
  <c r="G13" i="3"/>
  <c r="L14" i="3"/>
  <c r="O26" i="5"/>
  <c r="K21" i="5"/>
  <c r="G24" i="5"/>
  <c r="K26" i="5"/>
  <c r="O49" i="2"/>
  <c r="K13" i="3"/>
  <c r="J14" i="3"/>
  <c r="N14" i="3"/>
  <c r="J17" i="3"/>
  <c r="O21" i="5"/>
  <c r="O16" i="3"/>
  <c r="G46" i="2"/>
  <c r="G50" i="2" s="1"/>
  <c r="L47" i="2"/>
  <c r="K49" i="2"/>
  <c r="K26" i="2"/>
  <c r="N50" i="2"/>
  <c r="J47" i="2"/>
  <c r="P47" i="2"/>
  <c r="H50" i="2"/>
  <c r="O35" i="2"/>
  <c r="N17" i="3"/>
  <c r="O13" i="3"/>
  <c r="K59" i="3"/>
  <c r="O59" i="3"/>
  <c r="K16" i="3"/>
  <c r="L17" i="3"/>
  <c r="O68" i="3"/>
  <c r="O65" i="3"/>
  <c r="K68" i="3"/>
  <c r="G68" i="3"/>
  <c r="K65" i="3"/>
  <c r="K62" i="3"/>
  <c r="O62" i="3"/>
  <c r="G16" i="3"/>
  <c r="F17" i="3"/>
  <c r="O24" i="5"/>
  <c r="P17" i="3"/>
  <c r="H17" i="3"/>
  <c r="P14" i="3"/>
  <c r="J50" i="2"/>
  <c r="O46" i="2"/>
  <c r="N47" i="2"/>
  <c r="F50" i="2"/>
  <c r="K46" i="2"/>
  <c r="K47" i="2" s="1"/>
  <c r="L50" i="2"/>
  <c r="P50" i="2"/>
  <c r="K38" i="2"/>
  <c r="O38" i="2"/>
  <c r="O23" i="2"/>
  <c r="R63" i="2"/>
  <c r="P79" i="7"/>
  <c r="P84" i="7" s="1"/>
  <c r="P78" i="7"/>
  <c r="P83" i="7" s="1"/>
  <c r="O75" i="7"/>
  <c r="K75" i="7"/>
  <c r="G75" i="7"/>
  <c r="O74" i="7"/>
  <c r="K74" i="7"/>
  <c r="G74" i="7"/>
  <c r="O73" i="7"/>
  <c r="K73" i="7"/>
  <c r="G73" i="7"/>
  <c r="K14" i="3" l="1"/>
  <c r="O14" i="3"/>
  <c r="O17" i="3"/>
  <c r="K17" i="3"/>
  <c r="O47" i="2"/>
  <c r="G17" i="3"/>
  <c r="O50" i="2"/>
  <c r="K50" i="2"/>
  <c r="F10" i="12" l="1"/>
  <c r="H10" i="12"/>
  <c r="F5" i="11" l="1"/>
  <c r="E5" i="11"/>
  <c r="F11" i="10"/>
  <c r="F10" i="10"/>
  <c r="F9" i="10"/>
  <c r="F8" i="10"/>
  <c r="F7" i="10"/>
  <c r="F6" i="10"/>
  <c r="F15" i="10"/>
  <c r="F9" i="8"/>
  <c r="E9" i="8"/>
  <c r="F7" i="8"/>
  <c r="E7" i="8"/>
  <c r="E93" i="7" l="1"/>
  <c r="P74" i="2"/>
  <c r="N74" i="2"/>
  <c r="L74" i="2"/>
  <c r="J74" i="2"/>
  <c r="H74" i="2"/>
  <c r="F74" i="2"/>
  <c r="O73" i="2"/>
  <c r="K73" i="2"/>
  <c r="G73" i="2"/>
  <c r="P71" i="2"/>
  <c r="N71" i="2"/>
  <c r="L71" i="2"/>
  <c r="J71" i="2"/>
  <c r="R71" i="2"/>
  <c r="O70" i="2"/>
  <c r="K70" i="2"/>
  <c r="G70" i="2"/>
  <c r="O69" i="2"/>
  <c r="K69" i="2"/>
  <c r="G69" i="2"/>
  <c r="O66" i="2"/>
  <c r="K66" i="2"/>
  <c r="G66" i="2"/>
  <c r="P64" i="2"/>
  <c r="N64" i="2"/>
  <c r="L64" i="2"/>
  <c r="J64" i="2"/>
  <c r="H64" i="2"/>
  <c r="F64" i="2"/>
  <c r="P63" i="2"/>
  <c r="N63" i="2"/>
  <c r="L63" i="2"/>
  <c r="J63" i="2"/>
  <c r="O62" i="2"/>
  <c r="K62" i="2"/>
  <c r="G62" i="2"/>
  <c r="R60" i="2"/>
  <c r="P60" i="2"/>
  <c r="N60" i="2"/>
  <c r="L60" i="2"/>
  <c r="J60" i="2"/>
  <c r="H60" i="2"/>
  <c r="F60" i="2"/>
  <c r="O59" i="2"/>
  <c r="K59" i="2"/>
  <c r="G59" i="2"/>
  <c r="R57" i="2"/>
  <c r="P57" i="2"/>
  <c r="N57" i="2"/>
  <c r="L57" i="2"/>
  <c r="J57" i="2"/>
  <c r="O56" i="2"/>
  <c r="K56" i="2"/>
  <c r="G56" i="2"/>
  <c r="P55" i="2"/>
  <c r="N55" i="2"/>
  <c r="L55" i="2"/>
  <c r="J55" i="2"/>
  <c r="R55" i="2"/>
  <c r="O54" i="2"/>
  <c r="K54" i="2"/>
  <c r="G54" i="2"/>
  <c r="O53" i="2"/>
  <c r="K53" i="2"/>
  <c r="G53" i="2"/>
  <c r="P42" i="2"/>
  <c r="P45" i="2" s="1"/>
  <c r="N42" i="2"/>
  <c r="N45" i="2" s="1"/>
  <c r="L42" i="2"/>
  <c r="J42" i="2"/>
  <c r="H42" i="2"/>
  <c r="H45" i="2" s="1"/>
  <c r="F42" i="2"/>
  <c r="F45" i="2" s="1"/>
  <c r="P40" i="2"/>
  <c r="L40" i="2"/>
  <c r="J40" i="2"/>
  <c r="H40" i="2"/>
  <c r="F40" i="2"/>
  <c r="R38" i="2"/>
  <c r="R35" i="2"/>
  <c r="P33" i="2"/>
  <c r="N33" i="2"/>
  <c r="L33" i="2"/>
  <c r="J33" i="2"/>
  <c r="H33" i="2"/>
  <c r="F33" i="2"/>
  <c r="P31" i="2"/>
  <c r="N31" i="2"/>
  <c r="L31" i="2"/>
  <c r="J31" i="2"/>
  <c r="O30" i="2"/>
  <c r="K30" i="2"/>
  <c r="G30" i="2"/>
  <c r="P29" i="2"/>
  <c r="L29" i="2"/>
  <c r="J29" i="2"/>
  <c r="O28" i="2"/>
  <c r="K28" i="2"/>
  <c r="G28" i="2"/>
  <c r="R26" i="2"/>
  <c r="R23" i="2"/>
  <c r="O21" i="2"/>
  <c r="K21" i="2"/>
  <c r="G21" i="2"/>
  <c r="O20" i="2"/>
  <c r="K20" i="2"/>
  <c r="G20" i="2"/>
  <c r="O19" i="2"/>
  <c r="K19" i="2"/>
  <c r="G19" i="2"/>
  <c r="P17" i="2"/>
  <c r="N17" i="2"/>
  <c r="L17" i="2"/>
  <c r="J17" i="2"/>
  <c r="R17" i="2"/>
  <c r="O16" i="2"/>
  <c r="K16" i="2"/>
  <c r="G16" i="2"/>
  <c r="P14" i="2"/>
  <c r="N14" i="2"/>
  <c r="L14" i="2"/>
  <c r="J14" i="2"/>
  <c r="R14" i="2"/>
  <c r="O13" i="2"/>
  <c r="K13" i="2"/>
  <c r="G13" i="2"/>
  <c r="K71" i="2" l="1"/>
  <c r="O71" i="2"/>
  <c r="K29" i="2"/>
  <c r="K57" i="2"/>
  <c r="P41" i="2"/>
  <c r="G33" i="2"/>
  <c r="O60" i="2"/>
  <c r="O14" i="2"/>
  <c r="G40" i="2"/>
  <c r="K40" i="2"/>
  <c r="L41" i="2"/>
  <c r="G60" i="2"/>
  <c r="K14" i="2"/>
  <c r="O29" i="2"/>
  <c r="L43" i="2"/>
  <c r="O55" i="2"/>
  <c r="K74" i="2"/>
  <c r="J43" i="2"/>
  <c r="R74" i="2"/>
  <c r="J41" i="2"/>
  <c r="K33" i="2"/>
  <c r="K31" i="2"/>
  <c r="R42" i="2"/>
  <c r="R45" i="2" s="1"/>
  <c r="G74" i="2"/>
  <c r="R29" i="2"/>
  <c r="G64" i="2"/>
  <c r="O74" i="2"/>
  <c r="R40" i="2"/>
  <c r="K64" i="2"/>
  <c r="N40" i="2"/>
  <c r="N41" i="2" s="1"/>
  <c r="O64" i="2"/>
  <c r="K17" i="2"/>
  <c r="O17" i="2"/>
  <c r="O33" i="2"/>
  <c r="O57" i="2"/>
  <c r="O63" i="2"/>
  <c r="R33" i="2"/>
  <c r="K55" i="2"/>
  <c r="R64" i="2"/>
  <c r="K63" i="2"/>
  <c r="K60" i="2"/>
  <c r="N43" i="2"/>
  <c r="J45" i="2"/>
  <c r="O42" i="2"/>
  <c r="P43" i="2"/>
  <c r="L45" i="2"/>
  <c r="G42" i="2"/>
  <c r="G45" i="2" s="1"/>
  <c r="K42" i="2"/>
  <c r="N29" i="2"/>
  <c r="R31" i="2"/>
  <c r="O31" i="2"/>
  <c r="K41" i="2" l="1"/>
  <c r="O40" i="2"/>
  <c r="O41" i="2" s="1"/>
  <c r="R43" i="2"/>
  <c r="R41" i="2"/>
  <c r="O45" i="2"/>
  <c r="O43" i="2"/>
  <c r="K43" i="2"/>
  <c r="K45" i="2"/>
  <c r="E10" i="12" l="1"/>
  <c r="E8" i="11"/>
  <c r="E12" i="11" s="1"/>
  <c r="R80" i="3"/>
  <c r="P80" i="3"/>
  <c r="N80" i="3"/>
  <c r="L80" i="3"/>
  <c r="J80" i="3"/>
  <c r="H80" i="3"/>
  <c r="F80" i="3"/>
  <c r="O79" i="3"/>
  <c r="K79" i="3"/>
  <c r="G79" i="3"/>
  <c r="R78" i="3"/>
  <c r="P78" i="3"/>
  <c r="N78" i="3"/>
  <c r="L78" i="3"/>
  <c r="J78" i="3"/>
  <c r="O77" i="3"/>
  <c r="K77" i="3"/>
  <c r="G77" i="3"/>
  <c r="P76" i="3"/>
  <c r="N76" i="3"/>
  <c r="L76" i="3"/>
  <c r="J76" i="3"/>
  <c r="G76" i="3"/>
  <c r="O75" i="3"/>
  <c r="K75" i="3"/>
  <c r="G75" i="3"/>
  <c r="R74" i="3"/>
  <c r="P74" i="3"/>
  <c r="N74" i="3"/>
  <c r="L74" i="3"/>
  <c r="J74" i="3"/>
  <c r="O73" i="3"/>
  <c r="K73" i="3"/>
  <c r="G73" i="3"/>
  <c r="R42" i="3"/>
  <c r="P42" i="3"/>
  <c r="N42" i="3"/>
  <c r="L42" i="3"/>
  <c r="J42" i="3"/>
  <c r="H42" i="3"/>
  <c r="F42" i="3"/>
  <c r="O41" i="3"/>
  <c r="K41" i="3"/>
  <c r="G41" i="3"/>
  <c r="R39" i="3"/>
  <c r="P39" i="3"/>
  <c r="N39" i="3"/>
  <c r="L39" i="3"/>
  <c r="J39" i="3"/>
  <c r="O38" i="3"/>
  <c r="K38" i="3"/>
  <c r="G38" i="3"/>
  <c r="O36" i="3"/>
  <c r="K36" i="3"/>
  <c r="G36" i="3"/>
  <c r="O35" i="3"/>
  <c r="K35" i="3"/>
  <c r="G35" i="3"/>
  <c r="R34" i="3"/>
  <c r="P34" i="3"/>
  <c r="N34" i="3"/>
  <c r="L34" i="3"/>
  <c r="J34" i="3"/>
  <c r="O33" i="3"/>
  <c r="K33" i="3"/>
  <c r="G33" i="3"/>
  <c r="R32" i="3"/>
  <c r="P32" i="3"/>
  <c r="N32" i="3"/>
  <c r="L32" i="3"/>
  <c r="J32" i="3"/>
  <c r="G32" i="3"/>
  <c r="O31" i="3"/>
  <c r="K31" i="3"/>
  <c r="G31" i="3"/>
  <c r="R55" i="3"/>
  <c r="P55" i="3"/>
  <c r="N55" i="3"/>
  <c r="L55" i="3"/>
  <c r="J55" i="3"/>
  <c r="H55" i="3"/>
  <c r="O54" i="3"/>
  <c r="K54" i="3"/>
  <c r="R52" i="3"/>
  <c r="P52" i="3"/>
  <c r="N52" i="3"/>
  <c r="L52" i="3"/>
  <c r="O51" i="3"/>
  <c r="K51" i="3"/>
  <c r="R49" i="3"/>
  <c r="P49" i="3"/>
  <c r="N49" i="3"/>
  <c r="L49" i="3"/>
  <c r="O48" i="3"/>
  <c r="K48" i="3"/>
  <c r="R46" i="3"/>
  <c r="P46" i="3"/>
  <c r="N46" i="3"/>
  <c r="L46" i="3"/>
  <c r="O45" i="3"/>
  <c r="K45" i="3"/>
  <c r="R29" i="3"/>
  <c r="P29" i="3"/>
  <c r="N29" i="3"/>
  <c r="L29" i="3"/>
  <c r="J29" i="3"/>
  <c r="H29" i="3"/>
  <c r="F29" i="3"/>
  <c r="O28" i="3"/>
  <c r="K28" i="3"/>
  <c r="G28" i="3"/>
  <c r="R26" i="3"/>
  <c r="P26" i="3"/>
  <c r="N26" i="3"/>
  <c r="L26" i="3"/>
  <c r="J26" i="3"/>
  <c r="O25" i="3"/>
  <c r="K25" i="3"/>
  <c r="G25" i="3"/>
  <c r="R24" i="3"/>
  <c r="R23" i="3"/>
  <c r="P23" i="3"/>
  <c r="N23" i="3"/>
  <c r="L23" i="3"/>
  <c r="J23" i="3"/>
  <c r="O22" i="3"/>
  <c r="K22" i="3"/>
  <c r="G22" i="3"/>
  <c r="R20" i="3"/>
  <c r="P20" i="3"/>
  <c r="N20" i="3"/>
  <c r="L20" i="3"/>
  <c r="J20" i="3"/>
  <c r="O19" i="3"/>
  <c r="K19" i="3"/>
  <c r="G19" i="3"/>
  <c r="K32" i="3" l="1"/>
  <c r="K42" i="3"/>
  <c r="O42" i="3"/>
  <c r="O76" i="3"/>
  <c r="O80" i="3"/>
  <c r="K34" i="3"/>
  <c r="O46" i="3"/>
  <c r="G42" i="3"/>
  <c r="K80" i="3"/>
  <c r="K20" i="3"/>
  <c r="K26" i="3"/>
  <c r="O52" i="3"/>
  <c r="O34" i="3"/>
  <c r="G29" i="3"/>
  <c r="K39" i="3"/>
  <c r="K78" i="3"/>
  <c r="O39" i="3"/>
  <c r="O32" i="3"/>
  <c r="O20" i="3"/>
  <c r="K55" i="3"/>
  <c r="K29" i="3"/>
  <c r="O29" i="3"/>
  <c r="K74" i="3"/>
  <c r="G80" i="3"/>
  <c r="O49" i="3"/>
  <c r="O78" i="3"/>
  <c r="K23" i="3"/>
  <c r="K24" i="3" s="1"/>
  <c r="O26" i="3"/>
  <c r="O55" i="3"/>
  <c r="K76" i="3"/>
  <c r="O23" i="3"/>
  <c r="O24" i="3" s="1"/>
  <c r="O74" i="3"/>
  <c r="R46" i="4" l="1"/>
  <c r="P46" i="4"/>
  <c r="N46" i="4"/>
  <c r="L46" i="4"/>
  <c r="J46" i="4"/>
  <c r="H46" i="4"/>
  <c r="O45" i="4"/>
  <c r="K45" i="4"/>
  <c r="R43" i="4"/>
  <c r="P43" i="4"/>
  <c r="N43" i="4"/>
  <c r="L43" i="4"/>
  <c r="O42" i="4"/>
  <c r="K42" i="4"/>
  <c r="P40" i="4"/>
  <c r="L40" i="4"/>
  <c r="O39" i="4"/>
  <c r="J39" i="4"/>
  <c r="K39" i="4" s="1"/>
  <c r="R35" i="4"/>
  <c r="P35" i="4"/>
  <c r="N35" i="4"/>
  <c r="L35" i="4"/>
  <c r="J35" i="4"/>
  <c r="H35" i="4"/>
  <c r="F35" i="4"/>
  <c r="O34" i="4"/>
  <c r="K34" i="4"/>
  <c r="G34" i="4"/>
  <c r="R32" i="4"/>
  <c r="P32" i="4"/>
  <c r="N32" i="4"/>
  <c r="L32" i="4"/>
  <c r="J32" i="4"/>
  <c r="O31" i="4"/>
  <c r="K31" i="4"/>
  <c r="G31" i="4"/>
  <c r="O30" i="4"/>
  <c r="K30" i="4"/>
  <c r="G30" i="4"/>
  <c r="R29" i="4"/>
  <c r="P29" i="4"/>
  <c r="N29" i="4"/>
  <c r="L29" i="4"/>
  <c r="J29" i="4"/>
  <c r="O28" i="4"/>
  <c r="K28" i="4"/>
  <c r="G28" i="4"/>
  <c r="R26" i="4"/>
  <c r="P26" i="4"/>
  <c r="N26" i="4"/>
  <c r="L26" i="4"/>
  <c r="J26" i="4"/>
  <c r="H26" i="4"/>
  <c r="F26" i="4"/>
  <c r="O25" i="4"/>
  <c r="K25" i="4"/>
  <c r="G25" i="4"/>
  <c r="R23" i="4"/>
  <c r="P23" i="4"/>
  <c r="N23" i="4"/>
  <c r="L23" i="4"/>
  <c r="J23" i="4"/>
  <c r="O22" i="4"/>
  <c r="K22" i="4"/>
  <c r="G22" i="4"/>
  <c r="O21" i="4"/>
  <c r="K21" i="4"/>
  <c r="G21" i="4"/>
  <c r="O20" i="4"/>
  <c r="K20" i="4"/>
  <c r="G20" i="4"/>
  <c r="R19" i="4"/>
  <c r="P19" i="4"/>
  <c r="N19" i="4"/>
  <c r="L19" i="4"/>
  <c r="J19" i="4"/>
  <c r="O18" i="4"/>
  <c r="K18" i="4"/>
  <c r="G18" i="4"/>
  <c r="R16" i="4"/>
  <c r="P16" i="4"/>
  <c r="N16" i="4"/>
  <c r="L16" i="4"/>
  <c r="J16" i="4"/>
  <c r="O15" i="4"/>
  <c r="K15" i="4"/>
  <c r="G15" i="4"/>
  <c r="R14" i="4"/>
  <c r="P14" i="4"/>
  <c r="N14" i="4"/>
  <c r="L14" i="4"/>
  <c r="J14" i="4"/>
  <c r="O13" i="4"/>
  <c r="K13" i="4"/>
  <c r="G13" i="4"/>
  <c r="K14" i="4" l="1"/>
  <c r="O19" i="4"/>
  <c r="G26" i="4"/>
  <c r="O26" i="4"/>
  <c r="O14" i="4"/>
  <c r="K29" i="4"/>
  <c r="O32" i="4"/>
  <c r="O43" i="4"/>
  <c r="O29" i="4"/>
  <c r="K32" i="4"/>
  <c r="K26" i="4"/>
  <c r="K16" i="4"/>
  <c r="G35" i="4"/>
  <c r="K46" i="4"/>
  <c r="O16" i="4"/>
  <c r="K35" i="4"/>
  <c r="O46" i="4"/>
  <c r="O35" i="4"/>
  <c r="O40" i="4"/>
  <c r="N40" i="4"/>
  <c r="K19" i="4"/>
  <c r="K23" i="4"/>
  <c r="O23" i="4"/>
  <c r="R15" i="5" l="1"/>
  <c r="R12" i="5"/>
  <c r="R7" i="2" l="1"/>
  <c r="R10" i="2"/>
  <c r="R33" i="1" l="1"/>
  <c r="R26" i="1" l="1"/>
  <c r="R23" i="1" l="1"/>
  <c r="R13" i="1" l="1"/>
  <c r="R16" i="1"/>
  <c r="R10" i="3"/>
  <c r="R7" i="3"/>
  <c r="R10" i="4"/>
  <c r="R7" i="4"/>
  <c r="R7" i="5"/>
  <c r="R9" i="7" l="1"/>
  <c r="R14" i="7"/>
  <c r="R16" i="7"/>
  <c r="R19" i="7"/>
  <c r="R22" i="7"/>
  <c r="R24" i="7"/>
  <c r="R27" i="7"/>
  <c r="R30" i="7"/>
  <c r="R32" i="7"/>
  <c r="R35" i="7"/>
  <c r="R46" i="7"/>
  <c r="R48" i="7"/>
  <c r="R51" i="7"/>
  <c r="R38" i="7"/>
  <c r="R40" i="7"/>
  <c r="R43" i="7"/>
  <c r="R55" i="7"/>
  <c r="R58" i="7"/>
  <c r="R60" i="7"/>
  <c r="R11" i="7" l="1"/>
  <c r="R70" i="7" s="1"/>
  <c r="R79" i="7" s="1"/>
  <c r="R84" i="7" s="1"/>
  <c r="R42" i="7"/>
  <c r="R28" i="7"/>
  <c r="R52" i="7"/>
  <c r="R26" i="7"/>
  <c r="R20" i="7"/>
  <c r="R44" i="7"/>
  <c r="R36" i="7"/>
  <c r="R18" i="7"/>
  <c r="R34" i="7"/>
  <c r="R6" i="7"/>
  <c r="R69" i="7"/>
  <c r="R50" i="7"/>
  <c r="F5" i="8" l="1"/>
  <c r="R78" i="7"/>
  <c r="R83" i="7" s="1"/>
  <c r="R10" i="7"/>
  <c r="R12" i="7"/>
  <c r="R68" i="7"/>
  <c r="R77" i="7" s="1"/>
  <c r="R82" i="7" s="1"/>
  <c r="G40" i="7" l="1"/>
  <c r="K40" i="7"/>
  <c r="O40" i="7"/>
  <c r="G48" i="7"/>
  <c r="K48" i="7"/>
  <c r="O48" i="7"/>
  <c r="G32" i="7"/>
  <c r="K32" i="7"/>
  <c r="O32" i="7"/>
  <c r="G24" i="7"/>
  <c r="K24" i="7"/>
  <c r="O24" i="7"/>
  <c r="G16" i="7"/>
  <c r="K16" i="7"/>
  <c r="O16" i="7"/>
  <c r="O11" i="5" l="1"/>
  <c r="K11" i="5"/>
  <c r="O9" i="5"/>
  <c r="K9" i="5"/>
  <c r="O6" i="5"/>
  <c r="K6" i="5"/>
  <c r="G11" i="5"/>
  <c r="G9" i="5"/>
  <c r="G6" i="5"/>
  <c r="O7" i="5" l="1"/>
  <c r="K10" i="5"/>
  <c r="G10" i="5"/>
  <c r="O10" i="5"/>
  <c r="K7" i="5"/>
  <c r="K12" i="5"/>
  <c r="O12" i="5"/>
  <c r="K15" i="5"/>
  <c r="O15" i="5"/>
  <c r="O9" i="4"/>
  <c r="K9" i="4"/>
  <c r="O6" i="4"/>
  <c r="K6" i="4"/>
  <c r="G9" i="4"/>
  <c r="G6" i="4"/>
  <c r="O9" i="3"/>
  <c r="K9" i="3"/>
  <c r="O6" i="3"/>
  <c r="K6" i="3"/>
  <c r="G9" i="3"/>
  <c r="G6" i="3"/>
  <c r="O7" i="3" l="1"/>
  <c r="K7" i="4"/>
  <c r="K7" i="3"/>
  <c r="O7" i="4"/>
  <c r="G10" i="4"/>
  <c r="O10" i="4"/>
  <c r="K10" i="4"/>
  <c r="O10" i="3"/>
  <c r="G10" i="3"/>
  <c r="K10" i="3"/>
  <c r="G34" i="1" l="1"/>
  <c r="O34" i="1"/>
  <c r="K34" i="1"/>
  <c r="O32" i="1"/>
  <c r="K32" i="1"/>
  <c r="G32" i="1"/>
  <c r="O25" i="1"/>
  <c r="K25" i="1"/>
  <c r="O22" i="1"/>
  <c r="K22" i="1"/>
  <c r="O15" i="1"/>
  <c r="K15" i="1"/>
  <c r="O12" i="1"/>
  <c r="K12" i="1"/>
  <c r="G25" i="1"/>
  <c r="G22" i="1"/>
  <c r="G15" i="1"/>
  <c r="G12" i="1"/>
  <c r="O6" i="2"/>
  <c r="G10" i="2"/>
  <c r="O88" i="7"/>
  <c r="K88" i="7"/>
  <c r="O87" i="7"/>
  <c r="K87" i="7"/>
  <c r="O86" i="7"/>
  <c r="K86" i="7"/>
  <c r="O65" i="7"/>
  <c r="K65" i="7"/>
  <c r="O64" i="7"/>
  <c r="K64" i="7"/>
  <c r="O63" i="7"/>
  <c r="K63" i="7"/>
  <c r="O59" i="7"/>
  <c r="K59" i="7"/>
  <c r="O57" i="7"/>
  <c r="K57" i="7"/>
  <c r="O54" i="7"/>
  <c r="K54" i="7"/>
  <c r="O41" i="7"/>
  <c r="K41" i="7"/>
  <c r="O49" i="7"/>
  <c r="K49" i="7"/>
  <c r="O33" i="7"/>
  <c r="K33" i="7"/>
  <c r="O25" i="7"/>
  <c r="K25" i="7"/>
  <c r="O17" i="7"/>
  <c r="G88" i="7"/>
  <c r="G87" i="7"/>
  <c r="G86" i="7"/>
  <c r="G65" i="7"/>
  <c r="G64" i="7"/>
  <c r="G63" i="7"/>
  <c r="G59" i="7"/>
  <c r="G57" i="7"/>
  <c r="G54" i="7"/>
  <c r="G41" i="7"/>
  <c r="G49" i="7"/>
  <c r="G33" i="7"/>
  <c r="G25" i="7"/>
  <c r="K33" i="1" l="1"/>
  <c r="O33" i="1"/>
  <c r="K35" i="1"/>
  <c r="O7" i="2"/>
  <c r="O35" i="1"/>
  <c r="G35" i="1"/>
  <c r="K7" i="2"/>
  <c r="K23" i="1"/>
  <c r="O23" i="1"/>
  <c r="O13" i="1"/>
  <c r="K13" i="1"/>
  <c r="K26" i="1"/>
  <c r="O16" i="1"/>
  <c r="O26" i="1"/>
  <c r="G26" i="1"/>
  <c r="G16" i="1"/>
  <c r="K16" i="1"/>
  <c r="K10" i="2"/>
  <c r="O10" i="2"/>
  <c r="K55" i="7"/>
  <c r="O60" i="7"/>
  <c r="O55" i="7"/>
  <c r="K60" i="7"/>
  <c r="G60" i="7"/>
  <c r="O58" i="7"/>
  <c r="G58" i="7"/>
  <c r="K58" i="7"/>
  <c r="F17" i="12" l="1"/>
  <c r="L7" i="4" l="1"/>
  <c r="E21" i="10" l="1"/>
  <c r="P7" i="3" l="1"/>
  <c r="P7" i="2"/>
  <c r="P13" i="1"/>
  <c r="P10" i="2" l="1"/>
  <c r="P10" i="3"/>
  <c r="P16" i="1"/>
  <c r="L7" i="2" l="1"/>
  <c r="L33" i="1"/>
  <c r="L23" i="1"/>
  <c r="L13" i="1"/>
  <c r="L7" i="3"/>
  <c r="L15" i="5"/>
  <c r="L12" i="5"/>
  <c r="L7" i="5"/>
  <c r="L55" i="7"/>
  <c r="P55" i="7"/>
  <c r="P23" i="1"/>
  <c r="P7" i="4"/>
  <c r="P15" i="5"/>
  <c r="P12" i="5"/>
  <c r="P7" i="5"/>
  <c r="L60" i="7"/>
  <c r="L58" i="7"/>
  <c r="L43" i="7"/>
  <c r="L40" i="7"/>
  <c r="L38" i="7"/>
  <c r="L51" i="7"/>
  <c r="L48" i="7"/>
  <c r="L46" i="7"/>
  <c r="L35" i="7"/>
  <c r="L32" i="7"/>
  <c r="L30" i="7"/>
  <c r="L27" i="7"/>
  <c r="L24" i="7"/>
  <c r="L22" i="7"/>
  <c r="L19" i="7"/>
  <c r="L16" i="7"/>
  <c r="L14" i="7"/>
  <c r="L9" i="7"/>
  <c r="L10" i="2"/>
  <c r="L35" i="1"/>
  <c r="L26" i="1"/>
  <c r="L16" i="1"/>
  <c r="L10" i="3"/>
  <c r="L10" i="4"/>
  <c r="L10" i="5"/>
  <c r="P26" i="1"/>
  <c r="L69" i="7" l="1"/>
  <c r="L42" i="7"/>
  <c r="L26" i="7"/>
  <c r="L34" i="7"/>
  <c r="L18" i="7"/>
  <c r="L36" i="7"/>
  <c r="L20" i="7"/>
  <c r="L44" i="7"/>
  <c r="L52" i="7"/>
  <c r="L6" i="7"/>
  <c r="L11" i="7"/>
  <c r="L28" i="7"/>
  <c r="L50" i="7"/>
  <c r="L78" i="7" l="1"/>
  <c r="L83" i="7" s="1"/>
  <c r="L70" i="7"/>
  <c r="L12" i="7"/>
  <c r="L10" i="7"/>
  <c r="L68" i="7"/>
  <c r="L79" i="7" l="1"/>
  <c r="L84" i="7" s="1"/>
  <c r="L77" i="7"/>
  <c r="L82" i="7" s="1"/>
  <c r="N33" i="1"/>
  <c r="H58" i="7" l="1"/>
  <c r="P58" i="7"/>
  <c r="H60" i="7"/>
  <c r="P60" i="7"/>
  <c r="N60" i="7" l="1"/>
  <c r="N58" i="7"/>
  <c r="N55" i="7"/>
  <c r="N43" i="7"/>
  <c r="N40" i="7"/>
  <c r="N38" i="7"/>
  <c r="R39" i="7" s="1"/>
  <c r="N51" i="7"/>
  <c r="N48" i="7"/>
  <c r="N46" i="7"/>
  <c r="R47" i="7" s="1"/>
  <c r="N35" i="7"/>
  <c r="N32" i="7"/>
  <c r="N30" i="7"/>
  <c r="R31" i="7" s="1"/>
  <c r="N27" i="7"/>
  <c r="N24" i="7"/>
  <c r="N22" i="7"/>
  <c r="R23" i="7" s="1"/>
  <c r="N19" i="7"/>
  <c r="N16" i="7"/>
  <c r="N14" i="7"/>
  <c r="R15" i="7" s="1"/>
  <c r="N9" i="7"/>
  <c r="N34" i="7" l="1"/>
  <c r="N18" i="7"/>
  <c r="N50" i="7"/>
  <c r="N42" i="7"/>
  <c r="N26" i="7"/>
  <c r="N44" i="7"/>
  <c r="N28" i="7"/>
  <c r="N69" i="7"/>
  <c r="N52" i="7"/>
  <c r="N11" i="7"/>
  <c r="N36" i="7"/>
  <c r="N20" i="7"/>
  <c r="N6" i="7"/>
  <c r="R7" i="7" s="1"/>
  <c r="E5" i="8" l="1"/>
  <c r="N78" i="7"/>
  <c r="O69" i="7"/>
  <c r="N70" i="7"/>
  <c r="N79" i="7" s="1"/>
  <c r="N68" i="7"/>
  <c r="N77" i="7" s="1"/>
  <c r="N10" i="7"/>
  <c r="N12" i="7"/>
  <c r="O78" i="7" l="1"/>
  <c r="O83" i="7" s="1"/>
  <c r="N83" i="7"/>
  <c r="O77" i="7"/>
  <c r="O82" i="7" s="1"/>
  <c r="N82" i="7"/>
  <c r="O79" i="7"/>
  <c r="O84" i="7" s="1"/>
  <c r="N84" i="7"/>
  <c r="O70" i="7"/>
  <c r="O68" i="7"/>
  <c r="N10" i="5" l="1"/>
  <c r="N15" i="5"/>
  <c r="N12" i="5"/>
  <c r="N7" i="5"/>
  <c r="N10" i="4"/>
  <c r="N7" i="4"/>
  <c r="N10" i="3"/>
  <c r="N7" i="3"/>
  <c r="N35" i="1"/>
  <c r="N26" i="1"/>
  <c r="N23" i="1"/>
  <c r="N16" i="1"/>
  <c r="N13" i="1"/>
  <c r="N10" i="2" l="1"/>
  <c r="N7" i="2"/>
  <c r="P40" i="7" l="1"/>
  <c r="H40" i="7"/>
  <c r="J40" i="7"/>
  <c r="F40" i="7"/>
  <c r="P48" i="7"/>
  <c r="H48" i="7"/>
  <c r="J48" i="7"/>
  <c r="F48" i="7"/>
  <c r="P32" i="7"/>
  <c r="H32" i="7"/>
  <c r="J32" i="7"/>
  <c r="F32" i="7"/>
  <c r="F24" i="7"/>
  <c r="J24" i="7"/>
  <c r="H24" i="7"/>
  <c r="P24" i="7"/>
  <c r="P16" i="7"/>
  <c r="H16" i="7"/>
  <c r="J16" i="7"/>
  <c r="F16" i="7"/>
  <c r="H17" i="12" l="1"/>
  <c r="G10" i="12"/>
  <c r="G5" i="11"/>
  <c r="H5" i="11" s="1"/>
  <c r="G6" i="11"/>
  <c r="G7" i="11"/>
  <c r="F8" i="11"/>
  <c r="F12" i="11" s="1"/>
  <c r="G9" i="11"/>
  <c r="G11" i="11"/>
  <c r="G10" i="11"/>
  <c r="E12" i="10"/>
  <c r="F12" i="10"/>
  <c r="G12" i="11" l="1"/>
  <c r="H12" i="11" s="1"/>
  <c r="G8" i="11"/>
  <c r="H8" i="11" s="1"/>
  <c r="G12" i="10"/>
  <c r="P43" i="7"/>
  <c r="O43" i="7" s="1"/>
  <c r="P38" i="7"/>
  <c r="O38" i="7" s="1"/>
  <c r="P51" i="7"/>
  <c r="O51" i="7" s="1"/>
  <c r="P46" i="7"/>
  <c r="O46" i="7" s="1"/>
  <c r="P35" i="7"/>
  <c r="O35" i="7" s="1"/>
  <c r="P30" i="7"/>
  <c r="O30" i="7" s="1"/>
  <c r="P27" i="7"/>
  <c r="O27" i="7" s="1"/>
  <c r="P22" i="7"/>
  <c r="O22" i="7" s="1"/>
  <c r="P19" i="7"/>
  <c r="O19" i="7" s="1"/>
  <c r="P14" i="7"/>
  <c r="O14" i="7" s="1"/>
  <c r="P9" i="7"/>
  <c r="O9" i="7" s="1"/>
  <c r="O42" i="7" l="1"/>
  <c r="O44" i="7"/>
  <c r="O50" i="7"/>
  <c r="O52" i="7"/>
  <c r="O36" i="7"/>
  <c r="O34" i="7"/>
  <c r="O26" i="7"/>
  <c r="O28" i="7"/>
  <c r="O20" i="7"/>
  <c r="O18" i="7"/>
  <c r="P11" i="7"/>
  <c r="O11" i="7" s="1"/>
  <c r="P15" i="7"/>
  <c r="P39" i="7"/>
  <c r="P31" i="7"/>
  <c r="P23" i="7"/>
  <c r="P47" i="7"/>
  <c r="P26" i="7"/>
  <c r="P42" i="7"/>
  <c r="P34" i="7"/>
  <c r="P20" i="7"/>
  <c r="P52" i="7"/>
  <c r="P36" i="7"/>
  <c r="P44" i="7"/>
  <c r="P50" i="7"/>
  <c r="P6" i="7"/>
  <c r="O6" i="7" s="1"/>
  <c r="P28" i="7"/>
  <c r="P18" i="7"/>
  <c r="P10" i="5"/>
  <c r="O10" i="7" l="1"/>
  <c r="O12" i="7"/>
  <c r="P7" i="7"/>
  <c r="P10" i="7"/>
  <c r="P12" i="7"/>
  <c r="F8" i="8" l="1"/>
  <c r="F12" i="8" s="1"/>
  <c r="P10" i="4"/>
  <c r="F14" i="8" l="1"/>
  <c r="P35" i="1" l="1"/>
  <c r="J10" i="5" l="1"/>
  <c r="F10" i="5"/>
  <c r="J7" i="5"/>
  <c r="H10" i="2"/>
  <c r="J10" i="2"/>
  <c r="F10" i="2"/>
  <c r="J7" i="2"/>
  <c r="F10" i="3"/>
  <c r="J10" i="3"/>
  <c r="H10" i="3"/>
  <c r="J7" i="3"/>
  <c r="J7" i="4"/>
  <c r="H10" i="4"/>
  <c r="J10" i="4"/>
  <c r="F10" i="4"/>
  <c r="F43" i="7"/>
  <c r="J43" i="7"/>
  <c r="K43" i="7" s="1"/>
  <c r="H43" i="7"/>
  <c r="F38" i="7"/>
  <c r="J38" i="7"/>
  <c r="H38" i="7"/>
  <c r="F46" i="7"/>
  <c r="J46" i="7"/>
  <c r="H46" i="7"/>
  <c r="F35" i="7"/>
  <c r="J35" i="7"/>
  <c r="K35" i="7" s="1"/>
  <c r="H35" i="7"/>
  <c r="F30" i="7"/>
  <c r="J30" i="7"/>
  <c r="H30" i="7"/>
  <c r="H19" i="7"/>
  <c r="J19" i="7"/>
  <c r="K19" i="7" s="1"/>
  <c r="F19" i="7"/>
  <c r="H14" i="7"/>
  <c r="J14" i="7"/>
  <c r="F14" i="7"/>
  <c r="F27" i="7"/>
  <c r="J27" i="7"/>
  <c r="K27" i="7" s="1"/>
  <c r="H27" i="7"/>
  <c r="F16" i="1"/>
  <c r="J16" i="1"/>
  <c r="H16" i="1"/>
  <c r="F22" i="7"/>
  <c r="J22" i="7"/>
  <c r="H22" i="7"/>
  <c r="J13" i="1"/>
  <c r="G14" i="7" l="1"/>
  <c r="G43" i="7"/>
  <c r="G38" i="7"/>
  <c r="N39" i="7"/>
  <c r="K38" i="7"/>
  <c r="N47" i="7"/>
  <c r="K46" i="7"/>
  <c r="G46" i="7"/>
  <c r="G35" i="7"/>
  <c r="G30" i="7"/>
  <c r="N31" i="7"/>
  <c r="K30" i="7"/>
  <c r="K36" i="7" s="1"/>
  <c r="G27" i="7"/>
  <c r="G22" i="7"/>
  <c r="K22" i="7"/>
  <c r="K28" i="7" s="1"/>
  <c r="N23" i="7"/>
  <c r="G19" i="7"/>
  <c r="N15" i="7"/>
  <c r="K14" i="7"/>
  <c r="K20" i="7" s="1"/>
  <c r="L47" i="7"/>
  <c r="L15" i="7"/>
  <c r="L23" i="7"/>
  <c r="L31" i="7"/>
  <c r="L39" i="7"/>
  <c r="G44" i="7" l="1"/>
  <c r="G26" i="7"/>
  <c r="G34" i="7"/>
  <c r="G42" i="7"/>
  <c r="G20" i="7"/>
  <c r="G50" i="7"/>
  <c r="G18" i="7"/>
  <c r="K47" i="7"/>
  <c r="K39" i="7"/>
  <c r="K42" i="7"/>
  <c r="O39" i="7"/>
  <c r="K44" i="7"/>
  <c r="K50" i="7"/>
  <c r="O47" i="7"/>
  <c r="K31" i="7"/>
  <c r="K34" i="7"/>
  <c r="O31" i="7"/>
  <c r="G36" i="7"/>
  <c r="G28" i="7"/>
  <c r="K26" i="7"/>
  <c r="K23" i="7"/>
  <c r="O23" i="7"/>
  <c r="K15" i="7"/>
  <c r="K18" i="7"/>
  <c r="O15" i="7"/>
  <c r="J60" i="7" l="1"/>
  <c r="F60" i="7"/>
  <c r="J58" i="7"/>
  <c r="F58" i="7"/>
  <c r="J55" i="7"/>
  <c r="J44" i="7" l="1"/>
  <c r="F44" i="7"/>
  <c r="J42" i="7"/>
  <c r="F42" i="7"/>
  <c r="J39" i="7"/>
  <c r="H42" i="7"/>
  <c r="H50" i="7"/>
  <c r="J50" i="7"/>
  <c r="H36" i="7"/>
  <c r="H34" i="7"/>
  <c r="J36" i="7"/>
  <c r="J31" i="7"/>
  <c r="H20" i="7"/>
  <c r="H18" i="7"/>
  <c r="J18" i="7"/>
  <c r="J15" i="7"/>
  <c r="H26" i="7"/>
  <c r="J26" i="7"/>
  <c r="J23" i="7"/>
  <c r="H9" i="7"/>
  <c r="J9" i="7"/>
  <c r="K9" i="7" s="1"/>
  <c r="F9" i="7"/>
  <c r="J6" i="7"/>
  <c r="K6" i="7" s="1"/>
  <c r="F6" i="7"/>
  <c r="O7" i="7" l="1"/>
  <c r="K10" i="7"/>
  <c r="G9" i="7"/>
  <c r="N7" i="7"/>
  <c r="H69" i="7"/>
  <c r="F68" i="7"/>
  <c r="J68" i="7"/>
  <c r="J69" i="7"/>
  <c r="F69" i="7"/>
  <c r="J10" i="7"/>
  <c r="J7" i="7"/>
  <c r="F36" i="7"/>
  <c r="J28" i="7"/>
  <c r="J20" i="7"/>
  <c r="F18" i="7"/>
  <c r="H6" i="7"/>
  <c r="G6" i="7" s="1"/>
  <c r="K7" i="7" s="1"/>
  <c r="J34" i="7"/>
  <c r="F28" i="7"/>
  <c r="F34" i="7"/>
  <c r="J47" i="7"/>
  <c r="F20" i="7"/>
  <c r="H44" i="7"/>
  <c r="F50" i="7"/>
  <c r="F10" i="7"/>
  <c r="F26" i="7"/>
  <c r="F78" i="7" l="1"/>
  <c r="F83" i="7" s="1"/>
  <c r="H78" i="7"/>
  <c r="J78" i="7"/>
  <c r="J77" i="7"/>
  <c r="F77" i="7"/>
  <c r="F82" i="7" s="1"/>
  <c r="G10" i="7"/>
  <c r="K68" i="7"/>
  <c r="G69" i="7"/>
  <c r="K69" i="7"/>
  <c r="L7" i="7"/>
  <c r="H68" i="7"/>
  <c r="E8" i="8"/>
  <c r="E12" i="8" s="1"/>
  <c r="E14" i="8" s="1"/>
  <c r="H28" i="7"/>
  <c r="H10" i="7"/>
  <c r="J33" i="1"/>
  <c r="K78" i="7" l="1"/>
  <c r="K83" i="7" s="1"/>
  <c r="J83" i="7"/>
  <c r="G78" i="7"/>
  <c r="G83" i="7" s="1"/>
  <c r="H83" i="7"/>
  <c r="K77" i="7"/>
  <c r="K82" i="7" s="1"/>
  <c r="J82" i="7"/>
  <c r="H77" i="7"/>
  <c r="G68" i="7"/>
  <c r="G77" i="7" l="1"/>
  <c r="G82" i="7" s="1"/>
  <c r="H82" i="7"/>
  <c r="J26" i="1"/>
  <c r="J15" i="5" l="1"/>
  <c r="J12" i="5"/>
  <c r="H35" i="1"/>
  <c r="J35" i="1"/>
  <c r="F35" i="1"/>
  <c r="J23" i="1"/>
  <c r="F51" i="7" l="1"/>
  <c r="J51" i="7"/>
  <c r="K51" i="7" s="1"/>
  <c r="K52" i="7" s="1"/>
  <c r="H51" i="7"/>
  <c r="G51" i="7" l="1"/>
  <c r="H52" i="7"/>
  <c r="J52" i="7"/>
  <c r="F11" i="7"/>
  <c r="J11" i="7"/>
  <c r="K11" i="7" s="1"/>
  <c r="K12" i="7" s="1"/>
  <c r="H11" i="7"/>
  <c r="F52" i="7"/>
  <c r="G52" i="7" l="1"/>
  <c r="G11" i="7"/>
  <c r="G12" i="7" s="1"/>
  <c r="F70" i="7"/>
  <c r="H70" i="7"/>
  <c r="F12" i="7"/>
  <c r="J70" i="7"/>
  <c r="H12" i="7"/>
  <c r="J12" i="7"/>
  <c r="F79" i="7" l="1"/>
  <c r="F84" i="7" s="1"/>
  <c r="J79" i="7"/>
  <c r="H79" i="7"/>
  <c r="G70" i="7"/>
  <c r="K70" i="7"/>
  <c r="G79" i="7" l="1"/>
  <c r="G84" i="7" s="1"/>
  <c r="H84" i="7"/>
  <c r="K79" i="7"/>
  <c r="K84" i="7" s="1"/>
  <c r="J84" i="7"/>
  <c r="F19" i="10"/>
  <c r="F16" i="10"/>
  <c r="F17" i="10"/>
  <c r="F18" i="10"/>
  <c r="F20" i="10"/>
  <c r="G21" i="10"/>
  <c r="F21" i="10" l="1"/>
</calcChain>
</file>

<file path=xl/sharedStrings.xml><?xml version="1.0" encoding="utf-8"?>
<sst xmlns="http://schemas.openxmlformats.org/spreadsheetml/2006/main" count="764" uniqueCount="232">
  <si>
    <t>Prosus Group Consolidated results</t>
  </si>
  <si>
    <t>FY22</t>
  </si>
  <si>
    <t>FY23</t>
  </si>
  <si>
    <t>FY24</t>
  </si>
  <si>
    <t>FY25</t>
  </si>
  <si>
    <t>US$'m</t>
  </si>
  <si>
    <t>H1 FY22</t>
  </si>
  <si>
    <t>H2 FY22</t>
  </si>
  <si>
    <t>H1 FY23</t>
  </si>
  <si>
    <t>H2 FY23</t>
  </si>
  <si>
    <t>H1 FY24</t>
  </si>
  <si>
    <t>H2 FY24</t>
  </si>
  <si>
    <t>H1 FY25</t>
  </si>
  <si>
    <t>Continuing operations</t>
  </si>
  <si>
    <r>
      <t>Ecommerce</t>
    </r>
    <r>
      <rPr>
        <b/>
        <vertAlign val="superscript"/>
        <sz val="10"/>
        <color theme="0"/>
        <rFont val="Verdana"/>
        <family val="2"/>
      </rPr>
      <t>1</t>
    </r>
  </si>
  <si>
    <t>Revenue</t>
  </si>
  <si>
    <t>% YoY growth US$</t>
  </si>
  <si>
    <t>% YoY growth LC, ex M&amp;A</t>
  </si>
  <si>
    <t>Adjusted EBITDA</t>
  </si>
  <si>
    <r>
      <t>Adjusted EBIT</t>
    </r>
    <r>
      <rPr>
        <b/>
        <vertAlign val="superscript"/>
        <sz val="10"/>
        <color rgb="FF787878"/>
        <rFont val="Verdana"/>
        <family val="2"/>
      </rPr>
      <t>2</t>
    </r>
  </si>
  <si>
    <r>
      <t>Food Delivery</t>
    </r>
    <r>
      <rPr>
        <b/>
        <vertAlign val="superscript"/>
        <sz val="10"/>
        <color theme="0"/>
        <rFont val="Verdana"/>
        <family val="2"/>
      </rPr>
      <t>1</t>
    </r>
  </si>
  <si>
    <t>Classifieds</t>
  </si>
  <si>
    <r>
      <t>% YoY growth LC, ex M&amp;A</t>
    </r>
    <r>
      <rPr>
        <vertAlign val="superscript"/>
        <sz val="10"/>
        <color rgb="FF787878"/>
        <rFont val="Verdana"/>
        <family val="2"/>
      </rPr>
      <t>3</t>
    </r>
  </si>
  <si>
    <t>Adjusted EBIT</t>
  </si>
  <si>
    <t>Payments &amp; Fintech</t>
  </si>
  <si>
    <t>Etail</t>
  </si>
  <si>
    <t>Edtech</t>
  </si>
  <si>
    <t>-</t>
  </si>
  <si>
    <t>Other</t>
  </si>
  <si>
    <t>Corporate</t>
  </si>
  <si>
    <t>Consolidated continuing operations - pro-forma</t>
  </si>
  <si>
    <r>
      <t>Pro-forma adjustments</t>
    </r>
    <r>
      <rPr>
        <b/>
        <vertAlign val="superscript"/>
        <sz val="10"/>
        <color theme="0"/>
        <rFont val="Verdana"/>
        <family val="2"/>
      </rPr>
      <t>1</t>
    </r>
  </si>
  <si>
    <t>Consolidated continuing operations per AFS</t>
  </si>
  <si>
    <r>
      <t>Discontinued operations</t>
    </r>
    <r>
      <rPr>
        <b/>
        <vertAlign val="superscript"/>
        <sz val="10"/>
        <color theme="0"/>
        <rFont val="Verdana"/>
        <family val="2"/>
      </rPr>
      <t>4</t>
    </r>
  </si>
  <si>
    <r>
      <t>Total group consolidated</t>
    </r>
    <r>
      <rPr>
        <b/>
        <vertAlign val="superscript"/>
        <sz val="10"/>
        <color theme="0"/>
        <rFont val="Verdana"/>
        <family val="2"/>
      </rPr>
      <t>1</t>
    </r>
  </si>
  <si>
    <t>Notes</t>
  </si>
  <si>
    <t>1.</t>
  </si>
  <si>
    <t>In H2 FY24, iFood modified its revenue recognition approach from a principal to an agency basis and began incorporating delivery subsidies into revenue. Prior periods are adjusted pro-forma to on a like-for-like basis.</t>
  </si>
  <si>
    <t>2.</t>
  </si>
  <si>
    <t xml:space="preserve">In April 2024, the Group centralised operational corporate functions which resulted in costs previously recognised in Ecommerce now being incorporated within the Group’s corporate segment. No retrospective adjustments have been made. </t>
  </si>
  <si>
    <t>3.</t>
  </si>
  <si>
    <t>4.</t>
  </si>
  <si>
    <t>Discontinued operations include OLX Autos in all periods and Avito in periods prior to H1 FY24.</t>
  </si>
  <si>
    <t>Food Delivery</t>
  </si>
  <si>
    <t>Consolidated</t>
  </si>
  <si>
    <r>
      <t>Prosus Food Delivery</t>
    </r>
    <r>
      <rPr>
        <b/>
        <vertAlign val="superscript"/>
        <sz val="10"/>
        <color theme="0"/>
        <rFont val="Verdana"/>
        <family val="2"/>
      </rPr>
      <t>1</t>
    </r>
  </si>
  <si>
    <t>Subsidiary</t>
  </si>
  <si>
    <r>
      <t>iFood</t>
    </r>
    <r>
      <rPr>
        <b/>
        <vertAlign val="superscript"/>
        <sz val="10"/>
        <color theme="0"/>
        <rFont val="Verdana"/>
        <family val="2"/>
      </rPr>
      <t>1</t>
    </r>
  </si>
  <si>
    <t>Orders ('m)</t>
  </si>
  <si>
    <t>% YoY growth</t>
  </si>
  <si>
    <t>% 1P orders</t>
  </si>
  <si>
    <t>GMV</t>
  </si>
  <si>
    <t>% YoY growth fx neutral, ex M&amp;A</t>
  </si>
  <si>
    <t>Merchants (Brazil)</t>
  </si>
  <si>
    <t>Delivery partners (Brazil)</t>
  </si>
  <si>
    <t>Cities (Brazil)</t>
  </si>
  <si>
    <t>iFood core Food Delivery</t>
  </si>
  <si>
    <t>% of total GMV</t>
  </si>
  <si>
    <r>
      <t>iFood New initiatives</t>
    </r>
    <r>
      <rPr>
        <b/>
        <vertAlign val="superscript"/>
        <sz val="10"/>
        <color theme="0"/>
        <rFont val="Verdana"/>
        <family val="2"/>
      </rPr>
      <t>3</t>
    </r>
  </si>
  <si>
    <t>Associate</t>
  </si>
  <si>
    <r>
      <t>Delivery Hero (DH, €'m)</t>
    </r>
    <r>
      <rPr>
        <b/>
        <vertAlign val="superscript"/>
        <sz val="10"/>
        <color theme="0"/>
        <rFont val="Verdana"/>
        <family val="2"/>
      </rPr>
      <t>4</t>
    </r>
  </si>
  <si>
    <t>Effective interest %</t>
  </si>
  <si>
    <r>
      <t>GMV (€'m, 100% share)</t>
    </r>
    <r>
      <rPr>
        <b/>
        <vertAlign val="superscript"/>
        <sz val="10"/>
        <color rgb="FF787878"/>
        <rFont val="Verdana"/>
        <family val="2"/>
      </rPr>
      <t>5</t>
    </r>
  </si>
  <si>
    <t>% YoY growth €</t>
  </si>
  <si>
    <t>Revenue (€'m, 100% share)</t>
  </si>
  <si>
    <r>
      <t>% YoY growth €, pro-forma</t>
    </r>
    <r>
      <rPr>
        <vertAlign val="superscript"/>
        <sz val="10"/>
        <color rgb="FF787878"/>
        <rFont val="Verdana"/>
        <family val="2"/>
      </rPr>
      <t>5</t>
    </r>
  </si>
  <si>
    <t>Adjusted EBITDA (€'m, 100% share)</t>
  </si>
  <si>
    <t>DH Integrated Verticals</t>
  </si>
  <si>
    <r>
      <t>GMV (€'m)</t>
    </r>
    <r>
      <rPr>
        <b/>
        <vertAlign val="superscript"/>
        <sz val="10"/>
        <color rgb="FF787878"/>
        <rFont val="Verdana"/>
        <family val="2"/>
      </rPr>
      <t>5</t>
    </r>
  </si>
  <si>
    <t>% of total DH GMV</t>
  </si>
  <si>
    <r>
      <t>Swiggy</t>
    </r>
    <r>
      <rPr>
        <b/>
        <vertAlign val="superscript"/>
        <sz val="10"/>
        <color theme="0"/>
        <rFont val="Verdana"/>
        <family val="2"/>
      </rPr>
      <t>4,6</t>
    </r>
  </si>
  <si>
    <r>
      <rPr>
        <b/>
        <sz val="10"/>
        <color rgb="FF787878"/>
        <rFont val="Verdana"/>
        <family val="2"/>
      </rPr>
      <t>GOV</t>
    </r>
    <r>
      <rPr>
        <sz val="10"/>
        <color rgb="FF787878"/>
        <rFont val="Verdana"/>
        <family val="2"/>
      </rPr>
      <t xml:space="preserve"> % YoY growth US$</t>
    </r>
  </si>
  <si>
    <r>
      <rPr>
        <b/>
        <sz val="10"/>
        <color rgb="FF787878"/>
        <rFont val="Verdana"/>
        <family val="2"/>
      </rPr>
      <t>GOV</t>
    </r>
    <r>
      <rPr>
        <sz val="10"/>
        <color rgb="FF787878"/>
        <rFont val="Verdana"/>
        <family val="2"/>
      </rPr>
      <t xml:space="preserve"> % YoY growth LC, ex M&amp;A</t>
    </r>
  </si>
  <si>
    <t>Cities</t>
  </si>
  <si>
    <t>Revenue (100% share)</t>
  </si>
  <si>
    <t>Adjusted EBITDA (100% share)</t>
  </si>
  <si>
    <t>5.</t>
  </si>
  <si>
    <t>Pro-forma for acquisitions by DH, including Glovo from the start of FY22. Pro-forma revenue growth references DH segment revenue, i.e. gross revenue before reduction of vouchers, constant currency growth as per most recent DH disclosure.</t>
  </si>
  <si>
    <t>6.</t>
  </si>
  <si>
    <t xml:space="preserve">GOV (gross order value) includes food delivery, quick commerce and out-of-home consumption segments. </t>
  </si>
  <si>
    <t>Revenue as per Indian GAAP. Adjusted EBITDA reflects EBITDA adjusted for rental expenses on certain capitalised leases and SBC.</t>
  </si>
  <si>
    <t>Prosus Classifieds</t>
  </si>
  <si>
    <r>
      <t>App MAU ('m)</t>
    </r>
    <r>
      <rPr>
        <b/>
        <vertAlign val="superscript"/>
        <sz val="10"/>
        <color rgb="FF787878"/>
        <rFont val="Verdana"/>
        <family val="2"/>
      </rPr>
      <t>1</t>
    </r>
  </si>
  <si>
    <r>
      <t>Paying listers ('m)</t>
    </r>
    <r>
      <rPr>
        <b/>
        <vertAlign val="superscript"/>
        <sz val="10"/>
        <color rgb="FF787878"/>
        <rFont val="Verdana"/>
        <family val="2"/>
      </rPr>
      <t>1</t>
    </r>
  </si>
  <si>
    <r>
      <t>Active listings ('m)</t>
    </r>
    <r>
      <rPr>
        <b/>
        <vertAlign val="superscript"/>
        <sz val="10"/>
        <color rgb="FF787878"/>
        <rFont val="Verdana"/>
        <family val="2"/>
      </rPr>
      <t>1</t>
    </r>
  </si>
  <si>
    <r>
      <t>% YoY growth LC, ex M&amp;A</t>
    </r>
    <r>
      <rPr>
        <vertAlign val="superscript"/>
        <sz val="10"/>
        <color rgb="FF787878"/>
        <rFont val="Verdana"/>
        <family val="2"/>
      </rPr>
      <t>2</t>
    </r>
  </si>
  <si>
    <t>Top markets</t>
  </si>
  <si>
    <t>OLX Europe (US$'m)</t>
  </si>
  <si>
    <r>
      <rPr>
        <b/>
        <sz val="10"/>
        <color rgb="FF787878"/>
        <rFont val="Verdana"/>
        <family val="2"/>
      </rPr>
      <t>App MAU</t>
    </r>
    <r>
      <rPr>
        <sz val="10"/>
        <color rgb="FF787878"/>
        <rFont val="Verdana"/>
        <family val="2"/>
      </rPr>
      <t xml:space="preserve"> % YoY growth</t>
    </r>
  </si>
  <si>
    <r>
      <rPr>
        <b/>
        <sz val="10"/>
        <color rgb="FF787878"/>
        <rFont val="Verdana"/>
        <family val="2"/>
      </rPr>
      <t>Paying listers</t>
    </r>
    <r>
      <rPr>
        <sz val="10"/>
        <color rgb="FF787878"/>
        <rFont val="Verdana"/>
        <family val="2"/>
      </rPr>
      <t xml:space="preserve"> % YoY growth</t>
    </r>
  </si>
  <si>
    <t>Joint venture (equity accounted)</t>
  </si>
  <si>
    <r>
      <t>OLX Brasil (BRL'm)</t>
    </r>
    <r>
      <rPr>
        <b/>
        <vertAlign val="superscript"/>
        <sz val="10"/>
        <color theme="0"/>
        <rFont val="Verdana"/>
        <family val="2"/>
      </rPr>
      <t>3</t>
    </r>
  </si>
  <si>
    <t>Revenue (BRL'm, 100% share)</t>
  </si>
  <si>
    <t>Adjusted EBIT (BRL'm, 100% share)</t>
  </si>
  <si>
    <t>Reflects operating metrics for consolidated entities (Europe + SA).</t>
  </si>
  <si>
    <t>H1 FY25's growth in local currency excluding M&amp;A also excludes minor OLX Autos revenues of a finance business that is winding down.</t>
  </si>
  <si>
    <t>Prosus Payments &amp; Fintech</t>
  </si>
  <si>
    <t>PayU India</t>
  </si>
  <si>
    <r>
      <t>Adjusted EBIT</t>
    </r>
    <r>
      <rPr>
        <b/>
        <vertAlign val="superscript"/>
        <sz val="10"/>
        <color rgb="FF787878"/>
        <rFont val="Verdana"/>
        <family val="2"/>
      </rPr>
      <t>1</t>
    </r>
  </si>
  <si>
    <t>Margin</t>
  </si>
  <si>
    <t>India Payments</t>
  </si>
  <si>
    <t>TPV (US$'bn)</t>
  </si>
  <si>
    <t>% YoY growth, ex M&amp;A</t>
  </si>
  <si>
    <t>India Credit</t>
  </si>
  <si>
    <t>Loan book at end of period</t>
  </si>
  <si>
    <t>Issuance volume</t>
  </si>
  <si>
    <t>iyzico (Turkey)</t>
  </si>
  <si>
    <t># transactions ('m)</t>
  </si>
  <si>
    <r>
      <t>Margin excluding one-off loss provision</t>
    </r>
    <r>
      <rPr>
        <vertAlign val="superscript"/>
        <sz val="10"/>
        <color rgb="FF787878"/>
        <rFont val="Verdana"/>
        <family val="2"/>
      </rPr>
      <t>7</t>
    </r>
  </si>
  <si>
    <t>Send volumes ('bn)</t>
  </si>
  <si>
    <t>Customers ('m)</t>
  </si>
  <si>
    <t xml:space="preserve">% YoY growth </t>
  </si>
  <si>
    <t>Transactions exclude Wibmo.</t>
  </si>
  <si>
    <t>PayU reports gross revenue, i.e. before adjustments for costs incurred from financial institutions, for its PSP business.</t>
  </si>
  <si>
    <t>Customers refer to all users that have transacted on BNPL (Buy Now Pay Later) or UPI (Unified Payment Interfaces).</t>
  </si>
  <si>
    <t xml:space="preserve">GPO excluding iyzico and Red Dot Payments. The sale of GPO is expected to close in FY25. </t>
  </si>
  <si>
    <t>7.</t>
  </si>
  <si>
    <t>One-off loss provision in H1 FY23 and FY23 relates to merchants in Brazil and in the travel industry.</t>
  </si>
  <si>
    <t>8.</t>
  </si>
  <si>
    <t>Prosus Etail</t>
  </si>
  <si>
    <t>eMAG Group ecommerce GMV</t>
  </si>
  <si>
    <t>eMAG Genius subscribers ('000)</t>
  </si>
  <si>
    <r>
      <rPr>
        <b/>
        <sz val="10"/>
        <color rgb="FF787878"/>
        <rFont val="Verdana"/>
        <family val="2"/>
      </rPr>
      <t>Tazz Order</t>
    </r>
    <r>
      <rPr>
        <sz val="10"/>
        <color rgb="FF787878"/>
        <rFont val="Verdana"/>
        <family val="2"/>
      </rPr>
      <t xml:space="preserve"> % YoY growth, organic</t>
    </r>
  </si>
  <si>
    <r>
      <rPr>
        <b/>
        <sz val="10"/>
        <color rgb="FF787878"/>
        <rFont val="Verdana"/>
        <family val="2"/>
      </rPr>
      <t>Tazz GMV</t>
    </r>
    <r>
      <rPr>
        <sz val="10"/>
        <color rgb="FF787878"/>
        <rFont val="Verdana"/>
        <family val="2"/>
      </rPr>
      <t xml:space="preserve"> % YoY growth LC, ex M&amp;A</t>
    </r>
  </si>
  <si>
    <r>
      <t>Naspers Etail</t>
    </r>
    <r>
      <rPr>
        <b/>
        <vertAlign val="superscript"/>
        <sz val="10"/>
        <color theme="0"/>
        <rFont val="Verdana"/>
        <family val="2"/>
      </rPr>
      <t>2</t>
    </r>
  </si>
  <si>
    <t>Takealot Group GMV</t>
  </si>
  <si>
    <r>
      <t xml:space="preserve">Takealot.com GMV </t>
    </r>
    <r>
      <rPr>
        <sz val="10"/>
        <color rgb="FF787878"/>
        <rFont val="Verdana"/>
        <family val="2"/>
      </rPr>
      <t>% YoY growth LC, ex M&amp;A</t>
    </r>
  </si>
  <si>
    <r>
      <rPr>
        <b/>
        <sz val="10"/>
        <color rgb="FF787878"/>
        <rFont val="Verdana"/>
        <family val="2"/>
      </rPr>
      <t>Mr.D Order</t>
    </r>
    <r>
      <rPr>
        <sz val="10"/>
        <color rgb="FF787878"/>
        <rFont val="Verdana"/>
        <family val="2"/>
      </rPr>
      <t xml:space="preserve"> % YoY growth</t>
    </r>
  </si>
  <si>
    <r>
      <rPr>
        <b/>
        <sz val="10"/>
        <color rgb="FF787878"/>
        <rFont val="Verdana"/>
        <family val="2"/>
      </rPr>
      <t>Mr.D GMV</t>
    </r>
    <r>
      <rPr>
        <sz val="10"/>
        <color rgb="FF787878"/>
        <rFont val="Verdana"/>
        <family val="2"/>
      </rPr>
      <t xml:space="preserve"> % YoY growth LC, ex M&amp;A</t>
    </r>
  </si>
  <si>
    <t>Naspers Etail includes Prosus Etail and Takealot, although the metrics under Naspers are only for Takealot. Pro-forma to exclude Superbalist, which was sold at the start of September 2024.</t>
  </si>
  <si>
    <t>Prosus Edtech</t>
  </si>
  <si>
    <r>
      <t>Stack Overflow</t>
    </r>
    <r>
      <rPr>
        <b/>
        <vertAlign val="superscript"/>
        <sz val="10"/>
        <color theme="0"/>
        <rFont val="Verdana"/>
        <family val="2"/>
      </rPr>
      <t>2</t>
    </r>
  </si>
  <si>
    <r>
      <t>Page views ('m)</t>
    </r>
    <r>
      <rPr>
        <b/>
        <vertAlign val="superscript"/>
        <sz val="10"/>
        <color rgb="FF787878"/>
        <rFont val="Verdana"/>
        <family val="2"/>
      </rPr>
      <t>3</t>
    </r>
  </si>
  <si>
    <t>Bookings (Total Business)</t>
  </si>
  <si>
    <r>
      <t>% YoY growth LC, ex M&amp;A</t>
    </r>
    <r>
      <rPr>
        <vertAlign val="superscript"/>
        <sz val="10"/>
        <color rgb="FF787878"/>
        <rFont val="Verdana"/>
        <family val="2"/>
      </rPr>
      <t>4</t>
    </r>
  </si>
  <si>
    <r>
      <t>ARR</t>
    </r>
    <r>
      <rPr>
        <b/>
        <vertAlign val="superscript"/>
        <sz val="10"/>
        <color rgb="FF787878"/>
        <rFont val="Verdana"/>
        <family val="2"/>
      </rPr>
      <t>5</t>
    </r>
    <r>
      <rPr>
        <b/>
        <sz val="10"/>
        <color rgb="FF787878"/>
        <rFont val="Verdana"/>
        <family val="2"/>
      </rPr>
      <t xml:space="preserve"> (Teams business)</t>
    </r>
  </si>
  <si>
    <r>
      <t>NDRR</t>
    </r>
    <r>
      <rPr>
        <b/>
        <vertAlign val="superscript"/>
        <sz val="10"/>
        <color rgb="FF787878"/>
        <rFont val="Verdana"/>
        <family val="2"/>
      </rPr>
      <t>6</t>
    </r>
    <r>
      <rPr>
        <b/>
        <sz val="10"/>
        <color rgb="FF787878"/>
        <rFont val="Verdana"/>
        <family val="2"/>
      </rPr>
      <t xml:space="preserve"> (Teams business)</t>
    </r>
  </si>
  <si>
    <t>Total Paying Teams</t>
  </si>
  <si>
    <r>
      <t>GoodHabitz</t>
    </r>
    <r>
      <rPr>
        <b/>
        <vertAlign val="superscript"/>
        <sz val="10"/>
        <color theme="0"/>
        <rFont val="Verdana"/>
        <family val="2"/>
      </rPr>
      <t>7</t>
    </r>
  </si>
  <si>
    <r>
      <t>ARR</t>
    </r>
    <r>
      <rPr>
        <b/>
        <vertAlign val="superscript"/>
        <sz val="10"/>
        <color rgb="FF787878"/>
        <rFont val="Verdana"/>
        <family val="2"/>
      </rPr>
      <t>5</t>
    </r>
  </si>
  <si>
    <t>Enterprise Customers</t>
  </si>
  <si>
    <r>
      <t>Skillsoft</t>
    </r>
    <r>
      <rPr>
        <b/>
        <vertAlign val="superscript"/>
        <sz val="10"/>
        <color theme="0"/>
        <rFont val="Verdana"/>
        <family val="2"/>
      </rPr>
      <t>8</t>
    </r>
  </si>
  <si>
    <r>
      <t>Bookings</t>
    </r>
    <r>
      <rPr>
        <b/>
        <vertAlign val="superscript"/>
        <sz val="10"/>
        <color rgb="FF787878"/>
        <rFont val="Verdana"/>
        <family val="2"/>
      </rPr>
      <t>9</t>
    </r>
  </si>
  <si>
    <r>
      <t>NDRR</t>
    </r>
    <r>
      <rPr>
        <b/>
        <vertAlign val="superscript"/>
        <sz val="10"/>
        <color rgb="FF787878"/>
        <rFont val="Verdana"/>
        <family val="2"/>
      </rPr>
      <t>6</t>
    </r>
  </si>
  <si>
    <r>
      <t>% YoY growth US$, pro forma</t>
    </r>
    <r>
      <rPr>
        <vertAlign val="superscript"/>
        <sz val="10"/>
        <color rgb="FF787878"/>
        <rFont val="Verdana"/>
        <family val="2"/>
      </rPr>
      <t>10</t>
    </r>
  </si>
  <si>
    <t>Stack Overflow was included for 8 (2) months in FY22 (H1 FY22). Operating metrics, revenue and aEBIT reflect these inclusion periods.</t>
  </si>
  <si>
    <t xml:space="preserve">Average monthly page views includes Stackoverflow.com and the tech-focused Stack Exchange sites. </t>
  </si>
  <si>
    <t>Pro forma bookings growth for the FY23, excluding the legacy Talent business.</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</si>
  <si>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</si>
  <si>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</si>
  <si>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t>GoodHabitz was included for 10 (4) months in FY22 (H1 FY22). Operating metrics,  revenue and Adjusted EBIT reflect these inclusion periods.</t>
  </si>
  <si>
    <t>9.</t>
  </si>
  <si>
    <t>Skillsoft have stopped disclosing bookings and we follow their disclosures.</t>
  </si>
  <si>
    <t>10.</t>
  </si>
  <si>
    <t>Pro-forma for acquisitions by Skillsoft, including Codecademy from the the start of FY23 and Global Knowledge from the start of FY22.</t>
  </si>
  <si>
    <t>Free cash flow</t>
  </si>
  <si>
    <r>
      <t>Free cash flow</t>
    </r>
    <r>
      <rPr>
        <b/>
        <vertAlign val="superscript"/>
        <sz val="10"/>
        <color theme="0"/>
        <rFont val="Verdana"/>
        <family val="2"/>
      </rPr>
      <t>1</t>
    </r>
  </si>
  <si>
    <t>Adjusted EBITDA from continuing operations</t>
  </si>
  <si>
    <t>Non-cash items</t>
  </si>
  <si>
    <t>Working capital</t>
  </si>
  <si>
    <t>Cash generated from operations</t>
  </si>
  <si>
    <t>Capital expenditure and capital leases repaid</t>
  </si>
  <si>
    <t>Taxation</t>
  </si>
  <si>
    <t>Investment income received</t>
  </si>
  <si>
    <t>Free cash flow from continuing operations</t>
  </si>
  <si>
    <t>OLX Autos</t>
  </si>
  <si>
    <t xml:space="preserve">FCF defined as adjusted EBITDA less adjustments for non-cash items, working capital (excluding merchant cash), </t>
  </si>
  <si>
    <t xml:space="preserve">taxation, capital expenditure, capital leases repaid and investment income. To report a more sustainable and </t>
  </si>
  <si>
    <t xml:space="preserve">relevant  indicator of our FCF generation, from FY24 we excluded specific merchant cash-related working capital. </t>
  </si>
  <si>
    <t>Contribution by Associates &amp; Joint Ventures</t>
  </si>
  <si>
    <t>Share of equity accounted results</t>
  </si>
  <si>
    <t>Other 
adjustments</t>
  </si>
  <si>
    <t>Core HE contribution</t>
  </si>
  <si>
    <r>
      <t>Tencent</t>
    </r>
    <r>
      <rPr>
        <vertAlign val="superscript"/>
        <sz val="10"/>
        <color rgb="FF787878"/>
        <rFont val="Verdana"/>
        <family val="2"/>
      </rPr>
      <t>1</t>
    </r>
  </si>
  <si>
    <t>Further detail on Tencent's contribution</t>
  </si>
  <si>
    <r>
      <t>Delivery Hero</t>
    </r>
    <r>
      <rPr>
        <vertAlign val="superscript"/>
        <sz val="10"/>
        <color rgb="FF787878"/>
        <rFont val="Verdana"/>
        <family val="2"/>
      </rPr>
      <t>1</t>
    </r>
  </si>
  <si>
    <t>Skillsoft</t>
  </si>
  <si>
    <t>Remitly</t>
  </si>
  <si>
    <t>SimilarWeb</t>
  </si>
  <si>
    <t>Total</t>
  </si>
  <si>
    <t xml:space="preserve">Average FX conversion rates: Tencent - US$/RMB 7.18 (7.16); Delivery Hero – US$/€0.92 (0.92). Once-off gains relate primarily to business combination-related gains/losses </t>
  </si>
  <si>
    <t xml:space="preserve">recognised by associates and joint ventures. </t>
  </si>
  <si>
    <t>Contribution by Tencent to EPS, HEPS &amp; Core HE</t>
  </si>
  <si>
    <t>Delta</t>
  </si>
  <si>
    <t>%</t>
  </si>
  <si>
    <r>
      <t>Tencent's net profit at Prosus's share</t>
    </r>
    <r>
      <rPr>
        <b/>
        <vertAlign val="superscript"/>
        <sz val="10"/>
        <color rgb="FF787878"/>
        <rFont val="Verdana"/>
        <family val="2"/>
      </rPr>
      <t>1</t>
    </r>
  </si>
  <si>
    <t>Impairments</t>
  </si>
  <si>
    <t>Gains on acquisitions and disposals</t>
  </si>
  <si>
    <t>Contribution to HEPS</t>
  </si>
  <si>
    <t>Amortisation of intangibles</t>
  </si>
  <si>
    <t>Fair value adjustments</t>
  </si>
  <si>
    <t>Equity-settled share-based payments</t>
  </si>
  <si>
    <t>Contribution to core HE</t>
  </si>
  <si>
    <t>Excluding FX and reduced ownership impact</t>
  </si>
  <si>
    <t>Prosus’s share of Tencent’s profit includes material gains and losses during the 3 month lag period as required by IFRS.</t>
  </si>
  <si>
    <t>Reconciliation from Tencent's AFS to Core HE</t>
  </si>
  <si>
    <r>
      <t>Tencent: Jun'23 (RMB'm)</t>
    </r>
    <r>
      <rPr>
        <b/>
        <vertAlign val="superscript"/>
        <sz val="10"/>
        <color rgb="FF787878"/>
        <rFont val="Verdana"/>
        <family val="2"/>
      </rPr>
      <t>1</t>
    </r>
  </si>
  <si>
    <t>Prosus's share (US$'m)</t>
  </si>
  <si>
    <r>
      <t>Tencent: Jun'24 (RMB'm)</t>
    </r>
    <r>
      <rPr>
        <b/>
        <vertAlign val="superscript"/>
        <sz val="10"/>
        <color rgb="FF787878"/>
        <rFont val="Verdana"/>
        <family val="2"/>
      </rPr>
      <t>1</t>
    </r>
  </si>
  <si>
    <t>Tencent interim report 2024, p18</t>
  </si>
  <si>
    <t>Tencent profit attributable to equity holders</t>
  </si>
  <si>
    <t>Adjustments to get to Prosus's core HE</t>
  </si>
  <si>
    <t>Fair value adjustments and gains &amp; losses on acquisitions and disposals</t>
  </si>
  <si>
    <t>Amortisation charges</t>
  </si>
  <si>
    <t>Impairment of investments</t>
  </si>
  <si>
    <r>
      <t>Income tax effects</t>
    </r>
    <r>
      <rPr>
        <vertAlign val="superscript"/>
        <sz val="10"/>
        <color rgb="FF787878"/>
        <rFont val="Verdana"/>
        <family val="2"/>
      </rPr>
      <t>2</t>
    </r>
  </si>
  <si>
    <t>Tencent's contribution to Prosus's core HE</t>
  </si>
  <si>
    <t xml:space="preserve">3-month lag adjustments for Tencent are excluded from the above reconciliation as they do not impact core headline earnings. Prosus’s share of Tencent’s profit differs from the IFRS reported number </t>
  </si>
  <si>
    <t>due to these exclusions.</t>
  </si>
  <si>
    <t>100% of Tencent Holdings Limited’s results.</t>
  </si>
  <si>
    <t>Tencent discloses tax separately. The Group includes the tax effects in each line item and discloses a net number only.</t>
  </si>
  <si>
    <t>% aEBITDA margin</t>
  </si>
  <si>
    <t>% aEBIT margin</t>
  </si>
  <si>
    <r>
      <t>Adjusted EBITDA</t>
    </r>
    <r>
      <rPr>
        <b/>
        <vertAlign val="superscript"/>
        <sz val="10"/>
        <color rgb="FF787878"/>
        <rFont val="Verdana"/>
        <family val="2"/>
      </rPr>
      <t>2</t>
    </r>
  </si>
  <si>
    <t>Operational and financial metrics reflect 100% for investee companies’ (Delivery Hero and Swiggy disclosed here) and are aligned with 3-month reporting lag period.</t>
  </si>
  <si>
    <t>Operational and financial metrics reflect 100% for investee companies’ (OLX Brasil disclosed here) and are aligned with 1-month reporting lag period.</t>
  </si>
  <si>
    <t>H1 FY24 has been adjusted to reflect this change.</t>
  </si>
  <si>
    <r>
      <t># transactions ('m)</t>
    </r>
    <r>
      <rPr>
        <b/>
        <vertAlign val="superscript"/>
        <sz val="10"/>
        <color rgb="FF787878"/>
        <rFont val="Verdana"/>
        <family val="2"/>
      </rPr>
      <t>1</t>
    </r>
  </si>
  <si>
    <r>
      <t>Revenue</t>
    </r>
    <r>
      <rPr>
        <b/>
        <vertAlign val="superscript"/>
        <sz val="10"/>
        <color rgb="FF787878"/>
        <rFont val="Verdana"/>
        <family val="2"/>
      </rPr>
      <t>2</t>
    </r>
  </si>
  <si>
    <r>
      <t>Customers ('m)</t>
    </r>
    <r>
      <rPr>
        <b/>
        <vertAlign val="superscript"/>
        <sz val="11"/>
        <color rgb="FF787878"/>
        <rFont val="Verdana"/>
        <family val="2"/>
      </rPr>
      <t>3</t>
    </r>
  </si>
  <si>
    <r>
      <t>Loss rate</t>
    </r>
    <r>
      <rPr>
        <b/>
        <vertAlign val="superscript"/>
        <sz val="11"/>
        <color rgb="FF787878"/>
        <rFont val="Verdana"/>
        <family val="2"/>
      </rPr>
      <t>4</t>
    </r>
  </si>
  <si>
    <t>Operational and financial metrics reflect 100% for investee companies’ (Remitly disclosed here) and are aligned with 3-month reporting lag period.</t>
  </si>
  <si>
    <t>Operational and financial metrics reflect 100% for investee companies’ (Skillsoft disclosed here) and are aligned with 3-month reporting lag period.</t>
  </si>
  <si>
    <r>
      <t>Effective interest %</t>
    </r>
    <r>
      <rPr>
        <vertAlign val="superscript"/>
        <sz val="10"/>
        <color rgb="FF787878"/>
        <rFont val="Verdana"/>
        <family val="2"/>
      </rPr>
      <t>7</t>
    </r>
  </si>
  <si>
    <t>Prosus owns an effective interest of 25% after Swiggy’s IPO in November 2024.</t>
  </si>
  <si>
    <t xml:space="preserve">New initiatives includes grocery, fintech initiatives (including receivables product previously in core Food Delivery), and corporate costs for iFood. </t>
  </si>
  <si>
    <r>
      <t>GPO</t>
    </r>
    <r>
      <rPr>
        <b/>
        <vertAlign val="superscript"/>
        <sz val="10"/>
        <color theme="0"/>
        <rFont val="Verdana"/>
        <family val="2"/>
      </rPr>
      <t>6</t>
    </r>
  </si>
  <si>
    <r>
      <t>Remitly</t>
    </r>
    <r>
      <rPr>
        <b/>
        <vertAlign val="superscript"/>
        <sz val="10"/>
        <color theme="0"/>
        <rFont val="Verdana"/>
        <family val="2"/>
      </rPr>
      <t>8</t>
    </r>
  </si>
  <si>
    <r>
      <t>Net loss rate</t>
    </r>
    <r>
      <rPr>
        <b/>
        <vertAlign val="superscript"/>
        <sz val="10"/>
        <color rgb="FF787878"/>
        <rFont val="Verdana"/>
        <family val="2"/>
      </rPr>
      <t>5</t>
    </r>
  </si>
  <si>
    <t>Expected Credit Loss of the current book (non-delinquent) in the next 12 months.</t>
  </si>
  <si>
    <t>Actual loss written off net of recoveries as a ratio of loan book under management. This metric is widely used across the industry and will be the main loss rate metric for Prosus in the future.</t>
  </si>
  <si>
    <t>To show a more complete view, H1 FY24 includes dark stores and Food Delivery segment specific centralised costs which were excluded on a pro-forma basis previously.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</si>
</sst>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0.0%;\(0.0%\)"/>
    <numFmt numFmtId="171" formatCode="#,##0.000;\(#,##0.000\);&quot;-&quot;"/>
    <numFmt numFmtId="172" formatCode="_-* #,##0.0_-;\-* #,##0.0_-;_-* &quot;-&quot;??_-;_-@_-"/>
    <numFmt numFmtId="173" formatCode="#,##0.00;\(#,##0.00\);&quot;-&quot;"/>
    <numFmt numFmtId="174" formatCode="_-* #,##0_-;\-* #,##0_-;_-* &quot;-&quot;??_-;_-@_-"/>
    <numFmt numFmtId="175" formatCode="0%;&quot;(&quot;0%&quot;)&quot;"/>
  </numFmts>
  <fonts count="39" x14ac:knownFonts="1">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i/>
      <sz val="10"/>
      <color theme="0"/>
      <name val="Verdana"/>
      <family val="2"/>
    </font>
    <font>
      <sz val="7"/>
      <color rgb="FF787878"/>
      <name val="Verdana"/>
      <family val="2"/>
    </font>
    <font>
      <sz val="7"/>
      <color theme="1"/>
      <name val="Verdana"/>
      <family val="2"/>
    </font>
    <font>
      <vertAlign val="superscript"/>
      <sz val="10"/>
      <color rgb="FF787878"/>
      <name val="Verdana"/>
      <family val="2"/>
    </font>
    <font>
      <sz val="7"/>
      <color rgb="FF7F7F7F"/>
      <name val="Verdana"/>
      <family val="2"/>
    </font>
    <font>
      <sz val="10"/>
      <name val="Verdana"/>
      <family val="2"/>
    </font>
    <font>
      <i/>
      <sz val="10"/>
      <color rgb="FF787878"/>
      <name val="Verdana"/>
      <family val="2"/>
    </font>
    <font>
      <sz val="7"/>
      <color theme="0" tint="-0.499984740745262"/>
      <name val="Verdana"/>
      <family val="2"/>
    </font>
    <font>
      <sz val="12"/>
      <color theme="1"/>
      <name val="Calibri"/>
      <family val="2"/>
      <scheme val="minor"/>
    </font>
    <font>
      <sz val="9"/>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0"/>
      <color theme="1"/>
      <name val="Verdana"/>
      <family val="2"/>
    </font>
    <font>
      <u/>
      <sz val="10"/>
      <color rgb="FF1136A8"/>
      <name val="Verdana"/>
      <family val="2"/>
    </font>
    <font>
      <b/>
      <sz val="10"/>
      <name val="Verdana"/>
      <family val="2"/>
    </font>
    <font>
      <b/>
      <i/>
      <sz val="10"/>
      <color rgb="FF787878"/>
      <name val="Verdana"/>
      <family val="2"/>
    </font>
    <font>
      <sz val="10"/>
      <color rgb="FF00856D"/>
      <name val="Verdana"/>
      <family val="2"/>
    </font>
    <font>
      <i/>
      <sz val="10"/>
      <color rgb="FF00856D"/>
      <name val="Verdana"/>
      <family val="2"/>
    </font>
    <font>
      <sz val="10"/>
      <color rgb="FFFF0000"/>
      <name val="Verdana"/>
      <family val="2"/>
    </font>
    <font>
      <sz val="10"/>
      <color theme="0" tint="-0.249977111117893"/>
      <name val="Verdana"/>
      <family val="2"/>
    </font>
    <font>
      <b/>
      <vertAlign val="superscript"/>
      <sz val="11"/>
      <color rgb="FF787878"/>
      <name val="Verdana"/>
      <family val="2"/>
    </font>
    <font>
      <sz val="10"/>
      <color theme="0" tint="-0.499984740745262"/>
      <name val="Verdana"/>
      <family val="2"/>
    </font>
    <font>
      <b/>
      <sz val="10"/>
      <color theme="1" tint="0.499984740745262"/>
      <name val="Verdana"/>
      <family val="2"/>
    </font>
  </fonts>
  <fills count="10">
    <fill>
      <patternFill patternType="none"/>
    </fill>
    <fill>
      <patternFill patternType="gray125"/>
    </fill>
    <fill>
      <patternFill patternType="solid">
        <fgColor rgb="FF1136A8"/>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
      <patternFill patternType="solid">
        <fgColor rgb="FFBED7A5"/>
        <bgColor indexed="64"/>
      </patternFill>
    </fill>
    <fill>
      <patternFill patternType="solid">
        <fgColor theme="8" tint="0.79998168889431442"/>
        <bgColor indexed="64"/>
      </patternFill>
    </fill>
  </fills>
  <borders count="30">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diagonal/>
    </border>
    <border>
      <left/>
      <right/>
      <top/>
      <bottom style="medium">
        <color rgb="FFBFBFBF"/>
      </bottom>
      <diagonal/>
    </border>
    <border>
      <left style="medium">
        <color rgb="FFBFBFBF"/>
      </left>
      <right/>
      <top style="medium">
        <color theme="0" tint="-0.249977111117893"/>
      </top>
      <bottom/>
      <diagonal/>
    </border>
    <border>
      <left style="medium">
        <color rgb="FFBFBFBF"/>
      </left>
      <right/>
      <top/>
      <bottom/>
      <diagonal/>
    </border>
    <border>
      <left/>
      <right style="medium">
        <color rgb="FFBFBFBF"/>
      </right>
      <top/>
      <bottom style="medium">
        <color theme="0" tint="-0.249977111117893"/>
      </bottom>
      <diagonal/>
    </border>
    <border>
      <left style="medium">
        <color rgb="FFBFBFBF"/>
      </left>
      <right/>
      <top/>
      <bottom style="medium">
        <color theme="0" tint="-0.249977111117893"/>
      </bottom>
      <diagonal/>
    </border>
    <border>
      <left style="medium">
        <color rgb="FFBFBFBF"/>
      </left>
      <right style="medium">
        <color theme="0" tint="-0.249977111117893"/>
      </right>
      <top/>
      <bottom/>
      <diagonal/>
    </border>
    <border>
      <left style="medium">
        <color rgb="FFBFBFBF"/>
      </left>
      <right style="medium">
        <color theme="0" tint="-0.249977111117893"/>
      </right>
      <top/>
      <bottom style="medium">
        <color theme="0" tint="-0.249977111117893"/>
      </bottom>
      <diagonal/>
    </border>
    <border>
      <left style="medium">
        <color rgb="FFBFBFBF"/>
      </left>
      <right style="medium">
        <color theme="0" tint="-0.249977111117893"/>
      </right>
      <top style="medium">
        <color theme="0" tint="-0.249977111117893"/>
      </top>
      <bottom/>
      <diagonal/>
    </border>
    <border>
      <left style="medium">
        <color theme="0" tint="-0.249977111117893"/>
      </left>
      <right style="medium">
        <color rgb="FFBFBFBF"/>
      </right>
      <top/>
      <bottom/>
      <diagonal/>
    </border>
    <border>
      <left/>
      <right style="medium">
        <color theme="0" tint="-0.249977111117893"/>
      </right>
      <top/>
      <bottom style="medium">
        <color rgb="FFBFBFBF"/>
      </bottom>
      <diagonal/>
    </border>
  </borders>
  <cellStyleXfs count="66">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0" fontId="19" fillId="0" borderId="13" applyNumberFormat="0" applyFill="0" applyProtection="0">
      <alignment horizontal="center" vertical="center"/>
    </xf>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19" fillId="0" borderId="13" applyNumberFormat="0" applyFill="0" applyAlignment="0" applyProtection="0"/>
    <xf numFmtId="0" fontId="19" fillId="0" borderId="13" applyNumberFormat="0" applyFill="0" applyAlignment="0" applyProtection="0"/>
    <xf numFmtId="3"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14" applyNumberFormat="0" applyBorder="0" applyAlignment="0" applyProtection="0"/>
    <xf numFmtId="3" fontId="20" fillId="0" borderId="14" applyNumberFormat="0" applyBorder="0" applyAlignment="0" applyProtection="0"/>
    <xf numFmtId="3" fontId="20" fillId="0" borderId="14" applyNumberFormat="0" applyBorder="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lignment horizontal="right" vertical="center"/>
    </xf>
    <xf numFmtId="3" fontId="20" fillId="8" borderId="14">
      <alignment horizontal="center" vertical="center"/>
    </xf>
    <xf numFmtId="0" fontId="20" fillId="8" borderId="14">
      <alignment horizontal="right" vertical="center"/>
    </xf>
    <xf numFmtId="0" fontId="19" fillId="0" borderId="15">
      <alignment horizontal="left" vertical="center"/>
    </xf>
    <xf numFmtId="0" fontId="19" fillId="0" borderId="16">
      <alignment horizontal="center" vertical="center"/>
    </xf>
    <xf numFmtId="0" fontId="21" fillId="0" borderId="17">
      <alignment horizontal="center" vertical="center"/>
    </xf>
    <xf numFmtId="0" fontId="20" fillId="9" borderId="14"/>
    <xf numFmtId="3" fontId="22" fillId="0" borderId="14"/>
    <xf numFmtId="3" fontId="23" fillId="0" borderId="14"/>
    <xf numFmtId="0" fontId="19" fillId="0" borderId="16">
      <alignment horizontal="left" vertical="top"/>
    </xf>
    <xf numFmtId="0" fontId="24" fillId="0" borderId="14"/>
    <xf numFmtId="0" fontId="19" fillId="0" borderId="16">
      <alignment horizontal="left" vertical="center"/>
    </xf>
    <xf numFmtId="0" fontId="20" fillId="8" borderId="18"/>
    <xf numFmtId="3" fontId="20" fillId="0" borderId="14">
      <alignment horizontal="right" vertical="center"/>
    </xf>
    <xf numFmtId="0" fontId="19" fillId="0" borderId="16">
      <alignment horizontal="right" vertical="center"/>
    </xf>
    <xf numFmtId="0" fontId="20" fillId="0" borderId="17">
      <alignment horizontal="center" vertical="center"/>
    </xf>
    <xf numFmtId="3" fontId="20" fillId="0" borderId="14"/>
    <xf numFmtId="3" fontId="20" fillId="0" borderId="14"/>
    <xf numFmtId="0" fontId="20" fillId="0" borderId="17">
      <alignment horizontal="center" vertical="center" wrapText="1"/>
    </xf>
    <xf numFmtId="0" fontId="25" fillId="0" borderId="17">
      <alignment horizontal="left" vertical="center" indent="1"/>
    </xf>
    <xf numFmtId="0" fontId="26" fillId="0" borderId="14"/>
    <xf numFmtId="0" fontId="19" fillId="0" borderId="15">
      <alignment horizontal="left" vertical="center"/>
    </xf>
    <xf numFmtId="3" fontId="20" fillId="0" borderId="14">
      <alignment horizontal="center" vertical="center"/>
    </xf>
    <xf numFmtId="0" fontId="19" fillId="0" borderId="16">
      <alignment horizontal="center" vertical="center"/>
    </xf>
    <xf numFmtId="0" fontId="19" fillId="0" borderId="16">
      <alignment horizontal="center" vertical="center"/>
    </xf>
    <xf numFmtId="0" fontId="19" fillId="0" borderId="15">
      <alignment horizontal="left" vertical="center"/>
    </xf>
    <xf numFmtId="0" fontId="19" fillId="0" borderId="15">
      <alignment horizontal="left" vertical="center"/>
    </xf>
    <xf numFmtId="0" fontId="27" fillId="0" borderId="14"/>
    <xf numFmtId="0" fontId="17" fillId="0" borderId="0"/>
    <xf numFmtId="0" fontId="29" fillId="0" borderId="0" applyNumberFormat="0" applyFill="0" applyBorder="0" applyAlignment="0" applyProtection="0"/>
  </cellStyleXfs>
  <cellXfs count="268">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2" borderId="2" xfId="0" applyFont="1" applyFill="1" applyBorder="1"/>
    <xf numFmtId="0" fontId="4" fillId="2" borderId="1" xfId="0" applyFont="1" applyFill="1" applyBorder="1"/>
    <xf numFmtId="0" fontId="4" fillId="2" borderId="3" xfId="0" applyFont="1" applyFill="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0" fontId="5" fillId="0" borderId="5" xfId="0" applyFont="1" applyBorder="1" applyAlignment="1">
      <alignment horizontal="right"/>
    </xf>
    <xf numFmtId="0" fontId="4" fillId="2" borderId="0" xfId="0" applyFont="1" applyFill="1"/>
    <xf numFmtId="3" fontId="6" fillId="2" borderId="0" xfId="0" applyNumberFormat="1" applyFont="1" applyFill="1"/>
    <xf numFmtId="3" fontId="6" fillId="0" borderId="0" xfId="0" applyNumberFormat="1" applyFont="1"/>
    <xf numFmtId="0" fontId="3" fillId="0" borderId="0" xfId="0" applyFont="1" applyAlignment="1">
      <alignment horizontal="left" indent="1"/>
    </xf>
    <xf numFmtId="167" fontId="3" fillId="0" borderId="0" xfId="2"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0" xfId="1" applyNumberFormat="1" applyFont="1" applyFill="1" applyBorder="1" applyAlignment="1"/>
    <xf numFmtId="166" fontId="5" fillId="0" borderId="5" xfId="1" applyNumberFormat="1" applyFont="1" applyFill="1" applyBorder="1" applyAlignment="1"/>
    <xf numFmtId="166" fontId="5" fillId="0" borderId="5" xfId="1" applyNumberFormat="1" applyFont="1" applyFill="1" applyBorder="1" applyAlignment="1">
      <alignment horizontal="right"/>
    </xf>
    <xf numFmtId="3" fontId="9" fillId="3" borderId="0" xfId="0" applyNumberFormat="1" applyFont="1" applyFill="1" applyAlignment="1">
      <alignment horizontal="center"/>
    </xf>
    <xf numFmtId="0" fontId="2" fillId="0" borderId="4" xfId="0" applyFont="1" applyBorder="1"/>
    <xf numFmtId="0" fontId="3" fillId="0" borderId="0" xfId="0" applyFont="1" applyAlignment="1">
      <alignment horizontal="center"/>
    </xf>
    <xf numFmtId="0" fontId="3" fillId="0" borderId="5" xfId="0" applyFont="1" applyBorder="1"/>
    <xf numFmtId="0" fontId="10" fillId="0" borderId="0" xfId="0" applyFont="1"/>
    <xf numFmtId="0" fontId="10" fillId="0" borderId="0" xfId="0" quotePrefix="1" applyFont="1" applyAlignment="1">
      <alignment horizontal="right"/>
    </xf>
    <xf numFmtId="0" fontId="10" fillId="0" borderId="0" xfId="0" applyFont="1" applyAlignment="1">
      <alignment horizontal="left"/>
    </xf>
    <xf numFmtId="0" fontId="2" fillId="0" borderId="5" xfId="0" applyFont="1" applyBorder="1"/>
    <xf numFmtId="0" fontId="11" fillId="0" borderId="0" xfId="0" applyFont="1"/>
    <xf numFmtId="0" fontId="4" fillId="2" borderId="1" xfId="0" applyFont="1" applyFill="1" applyBorder="1" applyAlignment="1">
      <alignment horizontal="center"/>
    </xf>
    <xf numFmtId="0" fontId="3" fillId="0" borderId="0" xfId="0" applyFont="1" applyAlignment="1">
      <alignment horizontal="left"/>
    </xf>
    <xf numFmtId="0" fontId="2" fillId="0" borderId="6" xfId="0" applyFont="1" applyBorder="1"/>
    <xf numFmtId="0" fontId="2" fillId="0" borderId="7" xfId="0" applyFont="1" applyBorder="1"/>
    <xf numFmtId="0" fontId="10" fillId="0" borderId="7" xfId="0" quotePrefix="1" applyFont="1" applyBorder="1" applyAlignment="1">
      <alignment horizontal="right"/>
    </xf>
    <xf numFmtId="0" fontId="2" fillId="0" borderId="8" xfId="0" applyFont="1" applyBorder="1"/>
    <xf numFmtId="10" fontId="2" fillId="0" borderId="0" xfId="0" applyNumberFormat="1" applyFont="1"/>
    <xf numFmtId="3" fontId="6" fillId="0" borderId="0" xfId="0" applyNumberFormat="1" applyFont="1" applyAlignment="1">
      <alignment horizontal="center"/>
    </xf>
    <xf numFmtId="0" fontId="2" fillId="0" borderId="4" xfId="0" applyFont="1" applyBorder="1" applyAlignment="1">
      <alignment horizontal="left" indent="1"/>
    </xf>
    <xf numFmtId="0" fontId="2" fillId="0" borderId="0" xfId="0" applyFont="1" applyAlignment="1">
      <alignment horizontal="left" indent="1"/>
    </xf>
    <xf numFmtId="3" fontId="2" fillId="0" borderId="0" xfId="0" applyNumberFormat="1" applyFont="1"/>
    <xf numFmtId="167" fontId="3" fillId="0" borderId="0" xfId="4" applyNumberFormat="1" applyFont="1" applyFill="1" applyBorder="1" applyAlignment="1">
      <alignment horizontal="right"/>
    </xf>
    <xf numFmtId="0" fontId="2" fillId="0" borderId="4" xfId="5" applyFont="1" applyBorder="1"/>
    <xf numFmtId="0" fontId="3" fillId="0" borderId="0" xfId="5" applyFont="1"/>
    <xf numFmtId="0" fontId="2" fillId="0" borderId="0" xfId="5" applyFont="1"/>
    <xf numFmtId="3" fontId="9" fillId="4" borderId="0" xfId="0" applyNumberFormat="1" applyFont="1" applyFill="1" applyAlignment="1">
      <alignment horizontal="center"/>
    </xf>
    <xf numFmtId="0" fontId="4" fillId="5" borderId="0" xfId="0" applyFont="1" applyFill="1"/>
    <xf numFmtId="9" fontId="6" fillId="5" borderId="0" xfId="2" applyFont="1" applyFill="1" applyBorder="1"/>
    <xf numFmtId="0" fontId="10" fillId="0" borderId="7" xfId="0" applyFont="1" applyBorder="1" applyAlignment="1">
      <alignment horizontal="left"/>
    </xf>
    <xf numFmtId="0" fontId="14" fillId="0" borderId="0" xfId="0" applyFont="1"/>
    <xf numFmtId="167" fontId="3" fillId="0" borderId="0" xfId="2" applyNumberFormat="1" applyFont="1" applyFill="1" applyBorder="1"/>
    <xf numFmtId="0" fontId="10" fillId="0" borderId="0" xfId="0" applyFont="1" applyAlignment="1">
      <alignment horizontal="left" indent="1"/>
    </xf>
    <xf numFmtId="9" fontId="3" fillId="0" borderId="5" xfId="2" applyFont="1" applyFill="1" applyBorder="1"/>
    <xf numFmtId="3" fontId="6" fillId="2" borderId="0" xfId="5" applyNumberFormat="1" applyFont="1" applyFill="1"/>
    <xf numFmtId="3" fontId="9" fillId="3" borderId="0" xfId="5" applyNumberFormat="1" applyFont="1" applyFill="1" applyAlignment="1">
      <alignment horizontal="center"/>
    </xf>
    <xf numFmtId="168" fontId="5" fillId="0" borderId="0" xfId="1" applyNumberFormat="1" applyFont="1" applyFill="1" applyBorder="1" applyAlignment="1"/>
    <xf numFmtId="166" fontId="2" fillId="0" borderId="0" xfId="0" applyNumberFormat="1" applyFont="1"/>
    <xf numFmtId="9" fontId="2" fillId="0" borderId="0" xfId="2" applyFont="1"/>
    <xf numFmtId="0" fontId="5" fillId="0" borderId="11" xfId="0" applyFont="1" applyBorder="1" applyAlignment="1">
      <alignment horizontal="right"/>
    </xf>
    <xf numFmtId="165" fontId="5" fillId="0" borderId="11" xfId="0" applyNumberFormat="1" applyFont="1" applyBorder="1"/>
    <xf numFmtId="167" fontId="3" fillId="0" borderId="11" xfId="2" applyNumberFormat="1" applyFont="1" applyFill="1" applyBorder="1"/>
    <xf numFmtId="165" fontId="5" fillId="0" borderId="5" xfId="0" applyNumberFormat="1" applyFont="1" applyBorder="1"/>
    <xf numFmtId="0" fontId="4" fillId="6" borderId="0" xfId="0" applyFont="1" applyFill="1"/>
    <xf numFmtId="0" fontId="4" fillId="6" borderId="5" xfId="0" applyFont="1" applyFill="1" applyBorder="1"/>
    <xf numFmtId="3" fontId="6" fillId="6" borderId="0" xfId="0" applyNumberFormat="1" applyFont="1" applyFill="1"/>
    <xf numFmtId="3" fontId="6" fillId="6" borderId="5" xfId="0" applyNumberFormat="1" applyFont="1" applyFill="1" applyBorder="1"/>
    <xf numFmtId="0" fontId="5" fillId="0" borderId="5" xfId="0" applyFont="1" applyBorder="1" applyAlignment="1">
      <alignment horizontal="left"/>
    </xf>
    <xf numFmtId="0" fontId="15" fillId="0" borderId="5" xfId="0" applyFont="1" applyBorder="1" applyAlignment="1">
      <alignment horizontal="left" indent="1"/>
    </xf>
    <xf numFmtId="166" fontId="5" fillId="0" borderId="7" xfId="1" applyNumberFormat="1" applyFont="1" applyFill="1" applyBorder="1" applyAlignment="1">
      <alignment horizontal="right"/>
    </xf>
    <xf numFmtId="166" fontId="5" fillId="0" borderId="8" xfId="1" applyNumberFormat="1" applyFont="1" applyFill="1" applyBorder="1" applyAlignment="1">
      <alignment horizontal="right"/>
    </xf>
    <xf numFmtId="166" fontId="14" fillId="0" borderId="0" xfId="0" applyNumberFormat="1" applyFont="1"/>
    <xf numFmtId="0" fontId="4" fillId="2" borderId="0" xfId="0" applyFont="1" applyFill="1" applyAlignment="1">
      <alignment horizontal="left" indent="2"/>
    </xf>
    <xf numFmtId="0" fontId="5" fillId="0" borderId="0" xfId="0" applyFont="1" applyAlignment="1">
      <alignment horizontal="left" indent="2"/>
    </xf>
    <xf numFmtId="0" fontId="3" fillId="0" borderId="0" xfId="0" applyFont="1" applyAlignment="1">
      <alignment horizontal="left" indent="3"/>
    </xf>
    <xf numFmtId="0" fontId="4" fillId="7" borderId="0" xfId="0" applyFont="1" applyFill="1"/>
    <xf numFmtId="0" fontId="4" fillId="7" borderId="10" xfId="0" applyFont="1" applyFill="1" applyBorder="1"/>
    <xf numFmtId="3" fontId="6" fillId="7" borderId="0" xfId="0" applyNumberFormat="1" applyFont="1" applyFill="1"/>
    <xf numFmtId="3" fontId="6" fillId="7" borderId="5" xfId="0" applyNumberFormat="1" applyFont="1" applyFill="1" applyBorder="1"/>
    <xf numFmtId="0" fontId="3" fillId="0" borderId="0" xfId="0" applyFont="1" applyAlignment="1">
      <alignment horizontal="left" indent="2"/>
    </xf>
    <xf numFmtId="0" fontId="4" fillId="2" borderId="0" xfId="5" applyFont="1" applyFill="1" applyAlignment="1">
      <alignment horizontal="left" indent="2"/>
    </xf>
    <xf numFmtId="0" fontId="5" fillId="0" borderId="0" xfId="5" applyFont="1" applyAlignment="1">
      <alignment horizontal="left" indent="2"/>
    </xf>
    <xf numFmtId="0" fontId="3" fillId="0" borderId="0" xfId="5" applyFont="1" applyAlignment="1">
      <alignment horizontal="left" indent="3"/>
    </xf>
    <xf numFmtId="0" fontId="5" fillId="0" borderId="9" xfId="0" applyFont="1" applyBorder="1" applyAlignment="1">
      <alignment horizontal="center"/>
    </xf>
    <xf numFmtId="0" fontId="5" fillId="0" borderId="10" xfId="0" applyFont="1" applyBorder="1" applyAlignment="1">
      <alignment horizontal="right"/>
    </xf>
    <xf numFmtId="0" fontId="5" fillId="0" borderId="10" xfId="0" applyFont="1" applyBorder="1" applyAlignment="1">
      <alignment horizontal="center"/>
    </xf>
    <xf numFmtId="166" fontId="3" fillId="0" borderId="0" xfId="0" applyNumberFormat="1" applyFont="1"/>
    <xf numFmtId="0" fontId="4" fillId="7" borderId="5" xfId="0" applyFont="1" applyFill="1" applyBorder="1"/>
    <xf numFmtId="0" fontId="4" fillId="2" borderId="5" xfId="0" applyFont="1" applyFill="1" applyBorder="1"/>
    <xf numFmtId="0" fontId="13" fillId="0" borderId="0" xfId="0" applyFont="1"/>
    <xf numFmtId="0" fontId="28" fillId="0" borderId="4" xfId="0" applyFont="1" applyBorder="1"/>
    <xf numFmtId="0" fontId="28" fillId="0" borderId="0" xfId="0" applyFont="1"/>
    <xf numFmtId="0" fontId="16" fillId="0" borderId="7" xfId="0" quotePrefix="1" applyFont="1" applyBorder="1" applyAlignment="1">
      <alignment horizontal="right"/>
    </xf>
    <xf numFmtId="0" fontId="3" fillId="0" borderId="5" xfId="0" applyFont="1" applyBorder="1" applyAlignment="1">
      <alignment horizontal="left"/>
    </xf>
    <xf numFmtId="166" fontId="3" fillId="0" borderId="0" xfId="1" applyNumberFormat="1" applyFont="1" applyFill="1" applyBorder="1" applyAlignment="1"/>
    <xf numFmtId="166" fontId="3" fillId="0" borderId="0" xfId="2" applyNumberFormat="1" applyFont="1" applyFill="1" applyBorder="1"/>
    <xf numFmtId="166" fontId="3" fillId="0" borderId="5" xfId="2" applyNumberFormat="1" applyFont="1" applyFill="1" applyBorder="1"/>
    <xf numFmtId="166" fontId="3" fillId="0" borderId="0" xfId="1" applyNumberFormat="1" applyFont="1" applyFill="1" applyBorder="1" applyAlignment="1">
      <alignment horizontal="right"/>
    </xf>
    <xf numFmtId="9" fontId="5" fillId="0" borderId="5" xfId="2" applyFont="1" applyFill="1" applyBorder="1" applyAlignment="1"/>
    <xf numFmtId="0" fontId="30" fillId="0" borderId="0" xfId="0" applyFont="1"/>
    <xf numFmtId="166" fontId="30" fillId="0" borderId="0" xfId="0" applyNumberFormat="1" applyFont="1"/>
    <xf numFmtId="9" fontId="3" fillId="0" borderId="8" xfId="2" applyFont="1" applyFill="1" applyBorder="1" applyAlignment="1">
      <alignment horizontal="right"/>
    </xf>
    <xf numFmtId="0" fontId="15" fillId="0" borderId="5" xfId="0" applyFont="1" applyBorder="1" applyAlignment="1">
      <alignment horizontal="left"/>
    </xf>
    <xf numFmtId="166" fontId="15" fillId="0" borderId="7" xfId="1" applyNumberFormat="1" applyFont="1" applyFill="1" applyBorder="1" applyAlignment="1">
      <alignment horizontal="right"/>
    </xf>
    <xf numFmtId="0" fontId="15" fillId="0" borderId="0" xfId="0" applyFont="1" applyAlignment="1">
      <alignment horizontal="left" indent="1"/>
    </xf>
    <xf numFmtId="166" fontId="5" fillId="0" borderId="6" xfId="1" applyNumberFormat="1" applyFont="1" applyFill="1" applyBorder="1" applyAlignment="1"/>
    <xf numFmtId="166" fontId="5" fillId="0" borderId="7" xfId="1" applyNumberFormat="1" applyFont="1" applyFill="1" applyBorder="1" applyAlignment="1"/>
    <xf numFmtId="9" fontId="5" fillId="0" borderId="8" xfId="2" applyFont="1" applyFill="1" applyBorder="1" applyAlignment="1"/>
    <xf numFmtId="166" fontId="3" fillId="0" borderId="6" xfId="1" applyNumberFormat="1" applyFont="1" applyFill="1" applyBorder="1" applyAlignment="1"/>
    <xf numFmtId="9" fontId="3" fillId="0" borderId="8" xfId="2" applyFont="1" applyFill="1" applyBorder="1" applyAlignment="1"/>
    <xf numFmtId="166" fontId="3" fillId="0" borderId="2" xfId="1" applyNumberFormat="1" applyFont="1" applyFill="1" applyBorder="1" applyAlignment="1"/>
    <xf numFmtId="166" fontId="5" fillId="0" borderId="1" xfId="1" applyNumberFormat="1" applyFont="1" applyFill="1" applyBorder="1" applyAlignment="1"/>
    <xf numFmtId="9" fontId="3" fillId="0" borderId="3" xfId="2" applyFont="1" applyFill="1" applyBorder="1" applyAlignment="1"/>
    <xf numFmtId="166" fontId="3" fillId="0" borderId="4" xfId="2" applyNumberFormat="1" applyFont="1" applyFill="1" applyBorder="1"/>
    <xf numFmtId="166" fontId="3" fillId="0" borderId="6" xfId="1" applyNumberFormat="1" applyFont="1" applyFill="1" applyBorder="1" applyAlignment="1">
      <alignment horizontal="right"/>
    </xf>
    <xf numFmtId="0" fontId="4" fillId="0" borderId="0" xfId="0" applyFont="1"/>
    <xf numFmtId="0" fontId="4" fillId="0" borderId="5" xfId="0" applyFont="1" applyBorder="1"/>
    <xf numFmtId="0" fontId="31" fillId="0" borderId="5" xfId="0" applyFont="1" applyBorder="1" applyAlignment="1">
      <alignment horizontal="left" indent="1"/>
    </xf>
    <xf numFmtId="166" fontId="5" fillId="0" borderId="6" xfId="2" applyNumberFormat="1" applyFont="1" applyFill="1" applyBorder="1"/>
    <xf numFmtId="0" fontId="16" fillId="0" borderId="0" xfId="0" quotePrefix="1" applyFont="1" applyAlignment="1">
      <alignment horizontal="right"/>
    </xf>
    <xf numFmtId="0" fontId="34" fillId="0" borderId="0" xfId="0" applyFont="1"/>
    <xf numFmtId="0" fontId="35" fillId="0" borderId="0" xfId="0" applyFont="1"/>
    <xf numFmtId="0" fontId="35" fillId="0" borderId="0" xfId="0" applyFont="1" applyAlignment="1">
      <alignment horizontal="left"/>
    </xf>
    <xf numFmtId="0" fontId="35" fillId="0" borderId="0" xfId="0" applyFont="1" applyAlignment="1">
      <alignment horizontal="left" indent="1"/>
    </xf>
    <xf numFmtId="0" fontId="35" fillId="0" borderId="0" xfId="5" applyFont="1"/>
    <xf numFmtId="0" fontId="35" fillId="0" borderId="0" xfId="5" applyFont="1" applyAlignment="1">
      <alignment horizontal="left"/>
    </xf>
    <xf numFmtId="0" fontId="35" fillId="0" borderId="0" xfId="0" applyFont="1" applyAlignment="1" applyProtection="1">
      <alignment horizontal="left"/>
      <protection locked="0"/>
    </xf>
    <xf numFmtId="0" fontId="35" fillId="0" borderId="0" xfId="0" applyFont="1" applyAlignment="1">
      <alignment horizontal="center"/>
    </xf>
    <xf numFmtId="0" fontId="34" fillId="0" borderId="5" xfId="0" applyFont="1" applyBorder="1"/>
    <xf numFmtId="0" fontId="3" fillId="0" borderId="0" xfId="0" applyFont="1" applyAlignment="1">
      <alignment horizontal="right"/>
    </xf>
    <xf numFmtId="166" fontId="2" fillId="0" borderId="0" xfId="0" applyNumberFormat="1" applyFont="1" applyAlignment="1">
      <alignment horizontal="right"/>
    </xf>
    <xf numFmtId="3" fontId="32" fillId="0" borderId="5" xfId="0" applyNumberFormat="1" applyFont="1" applyBorder="1"/>
    <xf numFmtId="166" fontId="3" fillId="0" borderId="5" xfId="1" applyNumberFormat="1" applyFont="1" applyFill="1" applyBorder="1" applyAlignment="1"/>
    <xf numFmtId="166" fontId="3" fillId="0" borderId="6" xfId="2" applyNumberFormat="1" applyFont="1" applyFill="1" applyBorder="1"/>
    <xf numFmtId="166" fontId="3" fillId="0" borderId="8" xfId="2" applyNumberFormat="1" applyFont="1" applyFill="1" applyBorder="1"/>
    <xf numFmtId="0" fontId="2" fillId="0" borderId="0" xfId="0" applyFont="1" applyAlignment="1">
      <alignment horizontal="right"/>
    </xf>
    <xf numFmtId="166" fontId="3" fillId="0" borderId="0" xfId="0" applyNumberFormat="1" applyFont="1" applyAlignment="1">
      <alignment horizontal="right"/>
    </xf>
    <xf numFmtId="0" fontId="34" fillId="0" borderId="0" xfId="0" applyFont="1" applyAlignment="1">
      <alignment horizontal="right"/>
    </xf>
    <xf numFmtId="171" fontId="14" fillId="0" borderId="0" xfId="0" applyNumberFormat="1" applyFont="1"/>
    <xf numFmtId="166" fontId="3" fillId="0" borderId="7" xfId="1" applyNumberFormat="1" applyFont="1" applyFill="1" applyBorder="1" applyAlignment="1"/>
    <xf numFmtId="166" fontId="3" fillId="0" borderId="1" xfId="1" applyNumberFormat="1" applyFont="1" applyFill="1" applyBorder="1" applyAlignment="1"/>
    <xf numFmtId="166" fontId="3" fillId="0" borderId="7" xfId="1" applyNumberFormat="1" applyFont="1" applyFill="1" applyBorder="1" applyAlignment="1">
      <alignment horizontal="right"/>
    </xf>
    <xf numFmtId="0" fontId="5" fillId="0" borderId="0" xfId="0" applyFont="1"/>
    <xf numFmtId="0" fontId="29" fillId="0" borderId="0" xfId="65" applyFill="1"/>
    <xf numFmtId="0" fontId="34" fillId="0" borderId="0" xfId="0" applyFont="1" applyAlignment="1">
      <alignment horizontal="center"/>
    </xf>
    <xf numFmtId="0" fontId="16" fillId="0" borderId="7" xfId="0" applyFont="1" applyBorder="1" applyAlignment="1">
      <alignment horizontal="left"/>
    </xf>
    <xf numFmtId="0" fontId="37" fillId="0" borderId="7" xfId="0" applyFont="1" applyBorder="1"/>
    <xf numFmtId="0" fontId="37" fillId="0" borderId="8" xfId="0" applyFont="1" applyBorder="1"/>
    <xf numFmtId="0" fontId="16" fillId="0" borderId="0" xfId="0" applyFont="1" applyAlignment="1">
      <alignment horizontal="left"/>
    </xf>
    <xf numFmtId="0" fontId="37" fillId="0" borderId="0" xfId="0" applyFont="1"/>
    <xf numFmtId="0" fontId="37" fillId="0" borderId="5" xfId="0" applyFont="1" applyBorder="1"/>
    <xf numFmtId="0" fontId="37" fillId="0" borderId="4" xfId="0" applyFont="1" applyBorder="1"/>
    <xf numFmtId="0" fontId="37" fillId="0" borderId="6" xfId="0" applyFont="1" applyBorder="1"/>
    <xf numFmtId="2" fontId="2" fillId="0" borderId="0" xfId="0" applyNumberFormat="1" applyFont="1"/>
    <xf numFmtId="0" fontId="5" fillId="0" borderId="22" xfId="0" applyFont="1" applyBorder="1" applyAlignment="1">
      <alignment horizontal="right"/>
    </xf>
    <xf numFmtId="0" fontId="5" fillId="0" borderId="22" xfId="0" applyFont="1" applyBorder="1" applyAlignment="1">
      <alignment horizontal="center"/>
    </xf>
    <xf numFmtId="165" fontId="5" fillId="0" borderId="22" xfId="0" applyNumberFormat="1" applyFont="1" applyBorder="1"/>
    <xf numFmtId="167" fontId="3" fillId="0" borderId="22" xfId="2" applyNumberFormat="1" applyFont="1" applyFill="1" applyBorder="1"/>
    <xf numFmtId="9" fontId="3" fillId="0" borderId="0" xfId="2" applyFont="1" applyBorder="1"/>
    <xf numFmtId="3" fontId="6" fillId="0" borderId="5" xfId="0" applyNumberFormat="1" applyFont="1" applyBorder="1"/>
    <xf numFmtId="0" fontId="4" fillId="2" borderId="1" xfId="0" applyFont="1" applyFill="1" applyBorder="1" applyAlignment="1">
      <alignment horizontal="right"/>
    </xf>
    <xf numFmtId="170" fontId="3" fillId="0" borderId="0" xfId="2" applyNumberFormat="1" applyFont="1" applyFill="1" applyBorder="1" applyAlignment="1">
      <alignment horizontal="right"/>
    </xf>
    <xf numFmtId="9" fontId="3" fillId="0" borderId="0" xfId="2" applyFont="1" applyFill="1" applyBorder="1" applyAlignment="1"/>
    <xf numFmtId="167" fontId="3" fillId="0" borderId="7" xfId="2" applyNumberFormat="1" applyFont="1" applyFill="1" applyBorder="1" applyAlignment="1">
      <alignment horizontal="right"/>
    </xf>
    <xf numFmtId="167" fontId="3" fillId="0" borderId="5" xfId="2" applyNumberFormat="1" applyFont="1" applyFill="1" applyBorder="1" applyAlignment="1">
      <alignment horizontal="right"/>
    </xf>
    <xf numFmtId="3" fontId="6" fillId="2" borderId="5" xfId="0" applyNumberFormat="1" applyFont="1" applyFill="1" applyBorder="1"/>
    <xf numFmtId="170" fontId="3" fillId="0" borderId="5" xfId="2" applyNumberFormat="1" applyFont="1" applyFill="1" applyBorder="1" applyAlignment="1">
      <alignment horizontal="right"/>
    </xf>
    <xf numFmtId="174" fontId="5" fillId="0" borderId="5" xfId="1" applyNumberFormat="1" applyFont="1" applyFill="1" applyBorder="1" applyAlignment="1">
      <alignment horizontal="right"/>
    </xf>
    <xf numFmtId="167" fontId="3" fillId="0" borderId="8" xfId="2" applyNumberFormat="1" applyFont="1" applyFill="1" applyBorder="1" applyAlignment="1">
      <alignment horizontal="right"/>
    </xf>
    <xf numFmtId="0" fontId="2" fillId="0" borderId="3" xfId="0" applyFont="1" applyBorder="1"/>
    <xf numFmtId="0" fontId="10" fillId="0" borderId="5" xfId="0" applyFont="1" applyBorder="1"/>
    <xf numFmtId="165" fontId="5" fillId="0" borderId="10" xfId="0" applyNumberFormat="1" applyFont="1" applyBorder="1"/>
    <xf numFmtId="167" fontId="3" fillId="0" borderId="10" xfId="2" applyNumberFormat="1" applyFont="1" applyFill="1" applyBorder="1"/>
    <xf numFmtId="0" fontId="5" fillId="0" borderId="4" xfId="0" applyFont="1" applyBorder="1" applyAlignment="1">
      <alignment horizontal="right"/>
    </xf>
    <xf numFmtId="3" fontId="6" fillId="6" borderId="4" xfId="0" applyNumberFormat="1" applyFont="1" applyFill="1" applyBorder="1"/>
    <xf numFmtId="3" fontId="6" fillId="7" borderId="4" xfId="0" applyNumberFormat="1" applyFont="1" applyFill="1" applyBorder="1"/>
    <xf numFmtId="167" fontId="3" fillId="0" borderId="4" xfId="2" applyNumberFormat="1" applyFont="1" applyFill="1" applyBorder="1"/>
    <xf numFmtId="166" fontId="5" fillId="0" borderId="4" xfId="1" applyNumberFormat="1" applyFont="1" applyFill="1" applyBorder="1" applyAlignment="1">
      <alignment horizontal="right"/>
    </xf>
    <xf numFmtId="167" fontId="3" fillId="0" borderId="4" xfId="2" applyNumberFormat="1" applyFont="1" applyFill="1" applyBorder="1" applyAlignment="1">
      <alignment horizontal="right"/>
    </xf>
    <xf numFmtId="3" fontId="6" fillId="2" borderId="4" xfId="0" applyNumberFormat="1" applyFont="1" applyFill="1" applyBorder="1"/>
    <xf numFmtId="170" fontId="3" fillId="0" borderId="4" xfId="2" applyNumberFormat="1" applyFont="1" applyFill="1" applyBorder="1" applyAlignment="1">
      <alignment horizontal="right"/>
    </xf>
    <xf numFmtId="167" fontId="3" fillId="0" borderId="6" xfId="2" applyNumberFormat="1" applyFont="1" applyFill="1" applyBorder="1" applyAlignment="1">
      <alignment horizontal="right"/>
    </xf>
    <xf numFmtId="167" fontId="3" fillId="0" borderId="23" xfId="2" applyNumberFormat="1" applyFont="1" applyFill="1" applyBorder="1" applyAlignment="1">
      <alignment horizontal="right"/>
    </xf>
    <xf numFmtId="167" fontId="3" fillId="0" borderId="24" xfId="2" applyNumberFormat="1" applyFont="1" applyFill="1" applyBorder="1" applyAlignment="1">
      <alignment horizontal="right"/>
    </xf>
    <xf numFmtId="0" fontId="10" fillId="0" borderId="5" xfId="0" applyFont="1" applyBorder="1" applyAlignment="1">
      <alignment horizontal="left" indent="1"/>
    </xf>
    <xf numFmtId="0" fontId="5" fillId="0" borderId="25" xfId="0" applyFont="1" applyBorder="1" applyAlignment="1">
      <alignment horizontal="right"/>
    </xf>
    <xf numFmtId="3" fontId="6" fillId="6" borderId="25" xfId="0" applyNumberFormat="1" applyFont="1" applyFill="1" applyBorder="1"/>
    <xf numFmtId="3" fontId="6" fillId="7" borderId="25" xfId="0" applyNumberFormat="1" applyFont="1" applyFill="1" applyBorder="1"/>
    <xf numFmtId="166" fontId="5" fillId="0" borderId="25" xfId="1" applyNumberFormat="1" applyFont="1" applyFill="1" applyBorder="1" applyAlignment="1"/>
    <xf numFmtId="167" fontId="3" fillId="0" borderId="25" xfId="2" applyNumberFormat="1" applyFont="1" applyFill="1" applyBorder="1"/>
    <xf numFmtId="166" fontId="5" fillId="0" borderId="25" xfId="1" applyNumberFormat="1" applyFont="1" applyFill="1" applyBorder="1" applyAlignment="1">
      <alignment horizontal="right"/>
    </xf>
    <xf numFmtId="167" fontId="3" fillId="0" borderId="25" xfId="2" applyNumberFormat="1" applyFont="1" applyFill="1" applyBorder="1" applyAlignment="1">
      <alignment horizontal="right"/>
    </xf>
    <xf numFmtId="3" fontId="6" fillId="2" borderId="25" xfId="0" applyNumberFormat="1" applyFont="1" applyFill="1" applyBorder="1"/>
    <xf numFmtId="167" fontId="3" fillId="0" borderId="0" xfId="0" applyNumberFormat="1" applyFont="1" applyAlignment="1">
      <alignment horizontal="right"/>
    </xf>
    <xf numFmtId="167" fontId="3" fillId="0" borderId="0" xfId="0" applyNumberFormat="1" applyFont="1"/>
    <xf numFmtId="167" fontId="3" fillId="0" borderId="25" xfId="0" applyNumberFormat="1" applyFont="1" applyBorder="1" applyAlignment="1">
      <alignment horizontal="right"/>
    </xf>
    <xf numFmtId="170" fontId="3" fillId="0" borderId="25" xfId="2" applyNumberFormat="1" applyFont="1" applyFill="1" applyBorder="1" applyAlignment="1">
      <alignment horizontal="right"/>
    </xf>
    <xf numFmtId="168" fontId="5" fillId="0" borderId="0" xfId="1" applyNumberFormat="1" applyFont="1" applyFill="1" applyBorder="1" applyAlignment="1">
      <alignment horizontal="right"/>
    </xf>
    <xf numFmtId="173" fontId="5" fillId="0" borderId="0" xfId="1" applyNumberFormat="1" applyFont="1" applyFill="1" applyBorder="1" applyAlignment="1">
      <alignment horizontal="right"/>
    </xf>
    <xf numFmtId="173" fontId="5" fillId="0" borderId="0" xfId="1" applyNumberFormat="1" applyFont="1" applyFill="1" applyBorder="1" applyAlignment="1"/>
    <xf numFmtId="0" fontId="5" fillId="0" borderId="0" xfId="1" applyNumberFormat="1" applyFont="1" applyFill="1" applyBorder="1" applyAlignment="1"/>
    <xf numFmtId="164" fontId="5" fillId="0" borderId="0" xfId="1" applyFont="1" applyFill="1" applyBorder="1" applyAlignment="1">
      <alignment horizontal="right"/>
    </xf>
    <xf numFmtId="172" fontId="5" fillId="0" borderId="0" xfId="1" applyNumberFormat="1" applyFont="1" applyFill="1" applyBorder="1" applyAlignment="1">
      <alignment horizontal="right"/>
    </xf>
    <xf numFmtId="167" fontId="38" fillId="0" borderId="0" xfId="2" applyNumberFormat="1" applyFont="1" applyFill="1" applyBorder="1" applyAlignment="1">
      <alignment horizontal="right"/>
    </xf>
    <xf numFmtId="170" fontId="38" fillId="0" borderId="0" xfId="2" applyNumberFormat="1" applyFont="1" applyFill="1" applyBorder="1" applyAlignment="1">
      <alignment horizontal="right"/>
    </xf>
    <xf numFmtId="165" fontId="38" fillId="0" borderId="11" xfId="0" applyNumberFormat="1" applyFont="1" applyBorder="1"/>
    <xf numFmtId="167" fontId="3" fillId="0" borderId="6" xfId="2" applyNumberFormat="1" applyFont="1" applyFill="1" applyBorder="1"/>
    <xf numFmtId="167" fontId="3" fillId="0" borderId="7" xfId="2" applyNumberFormat="1" applyFont="1" applyFill="1" applyBorder="1"/>
    <xf numFmtId="167" fontId="3" fillId="0" borderId="24" xfId="2" applyNumberFormat="1" applyFont="1" applyFill="1" applyBorder="1"/>
    <xf numFmtId="0" fontId="4" fillId="2" borderId="3" xfId="0" applyFont="1" applyFill="1" applyBorder="1" applyAlignment="1">
      <alignment horizontal="right"/>
    </xf>
    <xf numFmtId="167" fontId="3" fillId="0" borderId="5" xfId="2" applyNumberFormat="1" applyFont="1" applyFill="1" applyBorder="1"/>
    <xf numFmtId="168" fontId="5" fillId="0" borderId="5" xfId="1" applyNumberFormat="1" applyFont="1" applyFill="1" applyBorder="1" applyAlignment="1">
      <alignment horizontal="right"/>
    </xf>
    <xf numFmtId="170" fontId="38" fillId="0" borderId="5" xfId="2" applyNumberFormat="1" applyFont="1" applyFill="1" applyBorder="1" applyAlignment="1">
      <alignment horizontal="right"/>
    </xf>
    <xf numFmtId="167" fontId="3" fillId="0" borderId="26" xfId="2" applyNumberFormat="1" applyFont="1" applyFill="1" applyBorder="1" applyAlignment="1">
      <alignment horizontal="right"/>
    </xf>
    <xf numFmtId="3" fontId="2" fillId="0" borderId="5" xfId="0" applyNumberFormat="1" applyFont="1" applyBorder="1"/>
    <xf numFmtId="0" fontId="5" fillId="0" borderId="12" xfId="0" applyFont="1" applyBorder="1" applyAlignment="1">
      <alignment horizontal="center"/>
    </xf>
    <xf numFmtId="3" fontId="6" fillId="0" borderId="12" xfId="0" applyNumberFormat="1" applyFont="1" applyBorder="1"/>
    <xf numFmtId="165" fontId="5" fillId="0" borderId="28" xfId="0" applyNumberFormat="1" applyFont="1" applyBorder="1"/>
    <xf numFmtId="167" fontId="3" fillId="0" borderId="28" xfId="2" applyNumberFormat="1" applyFont="1" applyFill="1" applyBorder="1"/>
    <xf numFmtId="175" fontId="3" fillId="0" borderId="0" xfId="2" applyNumberFormat="1" applyFont="1" applyFill="1"/>
    <xf numFmtId="175" fontId="3" fillId="0" borderId="0" xfId="2" applyNumberFormat="1" applyFont="1" applyFill="1" applyAlignment="1">
      <alignment horizontal="right"/>
    </xf>
    <xf numFmtId="175" fontId="3" fillId="0" borderId="20" xfId="2" applyNumberFormat="1" applyFont="1" applyFill="1" applyBorder="1" applyAlignment="1">
      <alignment horizontal="right"/>
    </xf>
    <xf numFmtId="9" fontId="6" fillId="5" borderId="5" xfId="2" applyFont="1" applyFill="1" applyBorder="1"/>
    <xf numFmtId="175" fontId="3" fillId="0" borderId="5" xfId="2" applyNumberFormat="1" applyFont="1" applyFill="1" applyBorder="1" applyAlignment="1">
      <alignment horizontal="right"/>
    </xf>
    <xf numFmtId="175" fontId="3" fillId="0" borderId="29" xfId="2" applyNumberFormat="1" applyFont="1" applyFill="1" applyBorder="1" applyAlignment="1">
      <alignment horizontal="right"/>
    </xf>
    <xf numFmtId="0" fontId="4" fillId="5" borderId="5" xfId="0" applyFont="1" applyFill="1" applyBorder="1"/>
    <xf numFmtId="0" fontId="4" fillId="2" borderId="5" xfId="5" applyFont="1" applyFill="1" applyBorder="1"/>
    <xf numFmtId="0" fontId="5" fillId="0" borderId="5" xfId="5" applyFont="1" applyBorder="1" applyAlignment="1">
      <alignment horizontal="left"/>
    </xf>
    <xf numFmtId="0" fontId="5" fillId="0" borderId="5" xfId="5" applyFont="1" applyBorder="1" applyAlignment="1">
      <alignment horizontal="left" vertical="center"/>
    </xf>
    <xf numFmtId="167" fontId="3" fillId="0" borderId="5" xfId="4" applyNumberFormat="1" applyFont="1" applyFill="1" applyBorder="1" applyAlignment="1">
      <alignment horizontal="right"/>
    </xf>
    <xf numFmtId="3" fontId="6" fillId="2" borderId="5" xfId="5" applyNumberFormat="1" applyFont="1" applyFill="1" applyBorder="1"/>
    <xf numFmtId="0" fontId="4" fillId="2" borderId="27" xfId="0" applyFont="1" applyFill="1" applyBorder="1" applyAlignment="1">
      <alignment horizontal="right"/>
    </xf>
    <xf numFmtId="166" fontId="5" fillId="0" borderId="0" xfId="3" applyNumberFormat="1" applyFont="1" applyFill="1" applyBorder="1" applyAlignment="1">
      <alignment horizontal="right"/>
    </xf>
    <xf numFmtId="166" fontId="5" fillId="0" borderId="5" xfId="3" applyNumberFormat="1" applyFont="1" applyFill="1" applyBorder="1" applyAlignment="1">
      <alignment horizontal="right"/>
    </xf>
    <xf numFmtId="167" fontId="5" fillId="0" borderId="0" xfId="4" applyNumberFormat="1" applyFont="1" applyFill="1" applyBorder="1" applyAlignment="1">
      <alignment horizontal="right"/>
    </xf>
    <xf numFmtId="9" fontId="5" fillId="0" borderId="0" xfId="2" applyFont="1" applyFill="1" applyBorder="1" applyAlignment="1"/>
    <xf numFmtId="167" fontId="5" fillId="0" borderId="5" xfId="4" applyNumberFormat="1" applyFont="1" applyFill="1" applyBorder="1" applyAlignment="1">
      <alignment horizontal="right"/>
    </xf>
    <xf numFmtId="164" fontId="3" fillId="0" borderId="0" xfId="1" applyFont="1" applyFill="1" applyBorder="1" applyAlignment="1">
      <alignment horizontal="right"/>
    </xf>
    <xf numFmtId="166" fontId="5" fillId="0" borderId="0" xfId="3" applyNumberFormat="1" applyFont="1" applyFill="1" applyBorder="1" applyAlignment="1">
      <alignment horizontal="right" vertical="center"/>
    </xf>
    <xf numFmtId="166" fontId="5" fillId="0" borderId="5" xfId="3" applyNumberFormat="1" applyFont="1" applyFill="1" applyBorder="1" applyAlignment="1">
      <alignment horizontal="right" vertical="center"/>
    </xf>
    <xf numFmtId="9" fontId="3" fillId="0" borderId="0" xfId="2" applyFont="1" applyFill="1" applyBorder="1" applyAlignment="1">
      <alignment horizontal="right"/>
    </xf>
    <xf numFmtId="9" fontId="3" fillId="0" borderId="5" xfId="2" applyFont="1" applyFill="1" applyBorder="1" applyAlignment="1">
      <alignment horizontal="right"/>
    </xf>
    <xf numFmtId="9" fontId="5" fillId="0" borderId="0" xfId="3" applyNumberFormat="1" applyFont="1" applyFill="1" applyBorder="1" applyAlignment="1">
      <alignment horizontal="right"/>
    </xf>
    <xf numFmtId="9" fontId="5" fillId="0" borderId="5" xfId="3" applyNumberFormat="1" applyFont="1" applyFill="1" applyBorder="1" applyAlignment="1">
      <alignment horizontal="right"/>
    </xf>
    <xf numFmtId="166" fontId="3" fillId="0" borderId="5" xfId="1" applyNumberFormat="1" applyFont="1" applyFill="1" applyBorder="1" applyAlignment="1">
      <alignment horizontal="right"/>
    </xf>
    <xf numFmtId="166" fontId="5" fillId="0" borderId="8" xfId="2" applyNumberFormat="1" applyFont="1" applyFill="1" applyBorder="1"/>
    <xf numFmtId="166" fontId="5" fillId="0" borderId="0" xfId="6" applyNumberFormat="1" applyFont="1" applyFill="1" applyBorder="1" applyAlignment="1">
      <alignment horizontal="right"/>
    </xf>
    <xf numFmtId="166" fontId="5" fillId="0" borderId="0" xfId="6" applyNumberFormat="1" applyFont="1" applyFill="1" applyBorder="1" applyAlignment="1"/>
    <xf numFmtId="166" fontId="5" fillId="0" borderId="11" xfId="0" applyNumberFormat="1" applyFont="1" applyBorder="1"/>
    <xf numFmtId="166" fontId="5" fillId="0" borderId="10" xfId="0" applyNumberFormat="1" applyFont="1" applyBorder="1"/>
    <xf numFmtId="174" fontId="5" fillId="0" borderId="0" xfId="1" applyNumberFormat="1" applyFont="1" applyFill="1" applyBorder="1" applyAlignment="1">
      <alignment horizontal="right"/>
    </xf>
    <xf numFmtId="9" fontId="15" fillId="0" borderId="8" xfId="2" applyFont="1" applyFill="1" applyBorder="1" applyAlignment="1">
      <alignment horizontal="right"/>
    </xf>
    <xf numFmtId="0" fontId="4" fillId="2" borderId="21" xfId="0" applyFont="1" applyFill="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4" fillId="2" borderId="2" xfId="0" applyFont="1" applyFill="1" applyBorder="1" applyAlignment="1">
      <alignment horizontal="center"/>
    </xf>
    <xf numFmtId="0" fontId="10" fillId="0" borderId="0" xfId="0" applyFont="1" applyAlignment="1">
      <alignment horizontal="left" wrapText="1"/>
    </xf>
    <xf numFmtId="0" fontId="5" fillId="0" borderId="4" xfId="0" applyFont="1" applyBorder="1" applyAlignment="1">
      <alignment horizontal="right" wrapText="1"/>
    </xf>
    <xf numFmtId="0" fontId="5" fillId="0" borderId="0" xfId="0" applyFont="1" applyAlignment="1">
      <alignment horizontal="right" wrapText="1"/>
    </xf>
    <xf numFmtId="0" fontId="5" fillId="0" borderId="5" xfId="0" applyFont="1" applyBorder="1" applyAlignment="1">
      <alignment horizontal="right"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wrapText="1"/>
    </xf>
    <xf numFmtId="0" fontId="5" fillId="0" borderId="19" xfId="0" applyFont="1" applyBorder="1" applyAlignment="1">
      <alignment horizontal="right" vertical="center" wrapText="1"/>
    </xf>
    <xf numFmtId="0" fontId="5" fillId="0" borderId="12" xfId="0" applyFont="1" applyBorder="1" applyAlignment="1">
      <alignment horizontal="right" vertical="center" wrapText="1"/>
    </xf>
    <xf numFmtId="0" fontId="3" fillId="0" borderId="0" xfId="0" applyFont="1" applyAlignment="1">
      <alignment horizontal="left" wrapText="1" indent="1"/>
    </xf>
    <xf numFmtId="0" fontId="3" fillId="0" borderId="5" xfId="0" applyFont="1" applyBorder="1" applyAlignment="1">
      <alignment horizontal="left" wrapText="1" indent="1"/>
    </xf>
    <xf numFmtId="166" fontId="3" fillId="0" borderId="5" xfId="1" applyNumberFormat="1" applyFont="1" applyFill="1" applyBorder="1" applyAlignment="1">
      <alignment vertical="center"/>
    </xf>
    <xf numFmtId="166" fontId="3" fillId="0" borderId="0" xfId="1" applyNumberFormat="1" applyFont="1" applyFill="1" applyBorder="1" applyAlignment="1">
      <alignment vertical="center"/>
    </xf>
    <xf numFmtId="3" fontId="33" fillId="0" borderId="4" xfId="0" applyNumberFormat="1" applyFont="1" applyBorder="1" applyAlignment="1">
      <alignment horizontal="right" wrapText="1"/>
    </xf>
  </cellXfs>
  <cellStyles count="66">
    <cellStyle name="AF Column - IBM Cognos" xfId="9" xr:uid="{39569B45-D75F-44FC-8749-C21BA027BBC6}"/>
    <cellStyle name="AF Data - IBM Cognos" xfId="10" xr:uid="{1C70F551-9EA1-4EFA-8A8A-04EBFF31ED0F}"/>
    <cellStyle name="AF Data 0 - IBM Cognos" xfId="11" xr:uid="{50506DC2-A585-4256-8D4A-CC0FBA5B38D0}"/>
    <cellStyle name="AF Data 1 - IBM Cognos" xfId="12" xr:uid="{AFD9068C-6FBF-4D7A-A42B-CFAF266D03C2}"/>
    <cellStyle name="AF Data 2 - IBM Cognos" xfId="13" xr:uid="{D1E5FA96-E3E5-4270-AB49-21CB8AF3B9D0}"/>
    <cellStyle name="AF Data 3 - IBM Cognos" xfId="14" xr:uid="{7D038D97-E525-4C6D-9DF6-21E7EC7DA4CF}"/>
    <cellStyle name="AF Data 4 - IBM Cognos" xfId="15" xr:uid="{7FCBD5FE-90AC-4856-8A95-FE32D13F412F}"/>
    <cellStyle name="AF Data 5 - IBM Cognos" xfId="16" xr:uid="{9763F161-B8F6-4081-9787-51ABEA5938B5}"/>
    <cellStyle name="AF Data Leaf - IBM Cognos" xfId="17" xr:uid="{71796E56-C4EB-459E-9227-C7F00AAA0CEA}"/>
    <cellStyle name="AF Header - IBM Cognos" xfId="18" xr:uid="{42E43FD0-8C63-4F80-B573-06A17B163FAB}"/>
    <cellStyle name="AF Header 0 - IBM Cognos" xfId="19" xr:uid="{27D9D524-AF0F-4D14-8891-19D1C8A09E98}"/>
    <cellStyle name="AF Header 1 - IBM Cognos" xfId="20" xr:uid="{700434D7-B1AD-4B18-884B-65AF78204F0D}"/>
    <cellStyle name="AF Header 2 - IBM Cognos" xfId="21" xr:uid="{C8AC85F1-931F-4895-97BB-00FFB94D8B13}"/>
    <cellStyle name="AF Header 3 - IBM Cognos" xfId="22" xr:uid="{F9736E37-36BE-4A50-A1C0-E17CF86F5540}"/>
    <cellStyle name="AF Header 4 - IBM Cognos" xfId="23" xr:uid="{558D5366-FCC3-4C10-9EE2-993393F3675A}"/>
    <cellStyle name="AF Header 5 - IBM Cognos" xfId="24" xr:uid="{77707B71-19D0-4FBF-9955-1420F6E8FE5E}"/>
    <cellStyle name="AF Header Leaf - IBM Cognos" xfId="25" xr:uid="{BF45836B-12E1-438A-9A94-B75E13721304}"/>
    <cellStyle name="AF Row - IBM Cognos" xfId="26" xr:uid="{00E6201B-C6B2-4F92-A0F0-627FE29DAB75}"/>
    <cellStyle name="AF Row 0 - IBM Cognos" xfId="27" xr:uid="{B9D4A410-7176-4104-8D04-D26DDF361761}"/>
    <cellStyle name="AF Row 1 - IBM Cognos" xfId="28" xr:uid="{7B70F7C9-40FA-4552-B828-D84A3C673DB6}"/>
    <cellStyle name="AF Row 2 - IBM Cognos" xfId="29" xr:uid="{DD3DA2F8-35D9-4446-8DE6-B281220B3B7C}"/>
    <cellStyle name="AF Row 3 - IBM Cognos" xfId="30" xr:uid="{067D58A7-56BB-45F3-A4BC-B087A45D4DA7}"/>
    <cellStyle name="AF Row 4 - IBM Cognos" xfId="31" xr:uid="{53EBDFC8-BB49-4CEE-8233-BA8878623E70}"/>
    <cellStyle name="AF Row 5 - IBM Cognos" xfId="32" xr:uid="{3D6D9399-82A8-47F5-951E-B1A0AC6D59D6}"/>
    <cellStyle name="AF Row Leaf - IBM Cognos" xfId="33" xr:uid="{6BB8AC7E-6113-4BFB-BBB8-0FF6972C8964}"/>
    <cellStyle name="AF Subnm - IBM Cognos" xfId="34" xr:uid="{D1864DDD-4B73-4227-97C0-B6EFE230376D}"/>
    <cellStyle name="AF Title - IBM Cognos" xfId="35" xr:uid="{607219C8-A1ED-4139-B12A-342B745AE433}"/>
    <cellStyle name="Calculated Column - IBM Cognos" xfId="36" xr:uid="{2629D636-AE87-4CDF-B32F-3F92CFC04414}"/>
    <cellStyle name="Calculated Column Name - IBM Cognos" xfId="37" xr:uid="{E096BB4B-F254-40A2-8BAA-1BFD312D4645}"/>
    <cellStyle name="Calculated Row - IBM Cognos" xfId="38" xr:uid="{FC6312EF-29DB-4C91-BDC9-657882713968}"/>
    <cellStyle name="Calculated Row Name - IBM Cognos" xfId="39" xr:uid="{DE4E69A5-BBE7-430D-9AC4-F95839C2317F}"/>
    <cellStyle name="Column Name - IBM Cognos" xfId="40" xr:uid="{1FC6E01A-6C94-46D0-B3C8-5E2F22487FC6}"/>
    <cellStyle name="Column Template - IBM Cognos" xfId="41" xr:uid="{E784E6CF-B459-44ED-BDDA-362B9D4D03B2}"/>
    <cellStyle name="Comma" xfId="1" builtinId="3"/>
    <cellStyle name="Comma 2" xfId="6" xr:uid="{1202CA13-7A68-44D7-A59D-779DF15EF6E3}"/>
    <cellStyle name="Comma 2 2" xfId="3" xr:uid="{999E01BF-8819-435B-9CE1-7735859C157F}"/>
    <cellStyle name="Comma 3" xfId="7" xr:uid="{164ECCD9-A244-4E9C-869D-44626B7141CA}"/>
    <cellStyle name="Differs From Base - IBM Cognos" xfId="42" xr:uid="{AF750A17-10C6-420A-94DB-4124B7A12666}"/>
    <cellStyle name="Edit - IBM Cognos" xfId="43" xr:uid="{9F870E48-F4B7-42A2-9991-972899E9E5D2}"/>
    <cellStyle name="Formula - IBM Cognos" xfId="44" xr:uid="{2ED850DF-9A40-48F0-B972-86A1A3B22685}"/>
    <cellStyle name="Group Name - IBM Cognos" xfId="45" xr:uid="{81CA18EF-2FA0-4DC2-8196-5749E705D688}"/>
    <cellStyle name="Hold Values - IBM Cognos" xfId="46" xr:uid="{0869ADD6-7869-4B33-8921-18B2C2A92C6F}"/>
    <cellStyle name="Hyperlink" xfId="65" builtinId="8" customBuiltin="1"/>
    <cellStyle name="List Name - IBM Cognos" xfId="47" xr:uid="{E939E04D-3D93-43FD-A179-6AB3232C9AC3}"/>
    <cellStyle name="Locked - IBM Cognos" xfId="48" xr:uid="{44C93F0F-8894-45E5-96EA-4466239B9A32}"/>
    <cellStyle name="Measure - IBM Cognos" xfId="49" xr:uid="{FD239E0D-3B4B-40E9-A4FE-476449FC162F}"/>
    <cellStyle name="Measure Header - IBM Cognos" xfId="50" xr:uid="{2990B519-62C5-41F7-89F3-0A2BFCF4C0C6}"/>
    <cellStyle name="Measure Name - IBM Cognos" xfId="51" xr:uid="{06B796B8-5621-4A69-80BF-EBDE7D22E5D4}"/>
    <cellStyle name="Measure Summary - IBM Cognos" xfId="52" xr:uid="{F8DE773E-F446-4F00-90FB-3FAD1CB51A91}"/>
    <cellStyle name="Measure Summary TM1 - IBM Cognos" xfId="53" xr:uid="{F97AC3D4-064D-466C-A2B9-FD36A4E549BB}"/>
    <cellStyle name="Measure Template - IBM Cognos" xfId="54" xr:uid="{263281DD-986C-46CE-8B74-F96FC8E846E7}"/>
    <cellStyle name="More - IBM Cognos" xfId="55" xr:uid="{F4C262DC-6528-47B2-9C0F-AB825A9BA087}"/>
    <cellStyle name="Normal" xfId="0" builtinId="0" customBuiltin="1"/>
    <cellStyle name="Normal 2" xfId="5" xr:uid="{0AF6245A-5737-429A-986C-20BBFC92B013}"/>
    <cellStyle name="Normal 2 2" xfId="64" xr:uid="{126E92B7-3F9C-4E60-B99A-4E944BCE42E4}"/>
    <cellStyle name="Normal 2 3" xfId="8" xr:uid="{6C9558B6-A550-4BCB-BB47-223485E10927}"/>
    <cellStyle name="Pending Change - IBM Cognos" xfId="56" xr:uid="{CE24383B-BE66-49B2-9C58-ABA6D6549A8A}"/>
    <cellStyle name="Percent" xfId="2" builtinId="5"/>
    <cellStyle name="Percent 2" xfId="4" xr:uid="{2DC3F8D3-E08D-4EFA-A18D-13F2A518F153}"/>
    <cellStyle name="Row Name - IBM Cognos" xfId="57" xr:uid="{C9A608C4-C307-431E-9D0A-97CC980507CB}"/>
    <cellStyle name="Row Template - IBM Cognos" xfId="58" xr:uid="{308EFF29-E5C9-4D1E-9F2F-CE66A6BC6B3F}"/>
    <cellStyle name="Summary Column Name - IBM Cognos" xfId="59" xr:uid="{3EA4B07D-4778-4AD5-88DB-654777843B6B}"/>
    <cellStyle name="Summary Column Name TM1 - IBM Cognos" xfId="60" xr:uid="{3DF4795F-00DA-4D36-BFF2-96DFB121B750}"/>
    <cellStyle name="Summary Row Name - IBM Cognos" xfId="61" xr:uid="{670D81A8-EF9B-45D3-B4F3-C260AD520A32}"/>
    <cellStyle name="Summary Row Name TM1 - IBM Cognos" xfId="62" xr:uid="{2A0B9503-B96C-4EDE-842B-90FF97268983}"/>
    <cellStyle name="Unsaved Change - IBM Cognos" xfId="63" xr:uid="{9F2DCAD1-027C-499D-9D98-7EC15748F7A2}"/>
  </cellStyles>
  <dxfs count="0"/>
  <tableStyles count="0" defaultTableStyle="TableStyleMedium2" defaultPivotStyle="PivotStyleLight16"/>
  <colors>
    <mruColors>
      <color rgb="FF00FF00"/>
      <color rgb="FF787878"/>
      <color rgb="FF1D5EDC"/>
      <color rgb="FF00856D"/>
      <color rgb="FF1136A8"/>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5</xdr:row>
      <xdr:rowOff>38100</xdr:rowOff>
    </xdr:from>
    <xdr:to>
      <xdr:col>2</xdr:col>
      <xdr:colOff>1669353</xdr:colOff>
      <xdr:row>11</xdr:row>
      <xdr:rowOff>19050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764793</xdr:colOff>
      <xdr:row>13</xdr:row>
      <xdr:rowOff>72868</xdr:rowOff>
    </xdr:from>
    <xdr:to>
      <xdr:col>2</xdr:col>
      <xdr:colOff>1562101</xdr:colOff>
      <xdr:row>16</xdr:row>
      <xdr:rowOff>0</xdr:rowOff>
    </xdr:to>
    <xdr:pic>
      <xdr:nvPicPr>
        <xdr:cNvPr id="2" name="Picture 1" descr="Icon&#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65</xdr:row>
      <xdr:rowOff>111125</xdr:rowOff>
    </xdr:from>
    <xdr:to>
      <xdr:col>2</xdr:col>
      <xdr:colOff>1711325</xdr:colOff>
      <xdr:row>68</xdr:row>
      <xdr:rowOff>63923</xdr:rowOff>
    </xdr:to>
    <xdr:pic>
      <xdr:nvPicPr>
        <xdr:cNvPr id="3" name="Picture 2" descr="A picture containing drawing&#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10912475"/>
          <a:ext cx="1123950" cy="463972"/>
        </a:xfrm>
        <a:prstGeom prst="rect">
          <a:avLst/>
        </a:prstGeom>
      </xdr:spPr>
    </xdr:pic>
    <xdr:clientData/>
  </xdr:twoCellAnchor>
  <xdr:twoCellAnchor editAs="oneCell">
    <xdr:from>
      <xdr:col>2</xdr:col>
      <xdr:colOff>720498</xdr:colOff>
      <xdr:row>52</xdr:row>
      <xdr:rowOff>130029</xdr:rowOff>
    </xdr:from>
    <xdr:to>
      <xdr:col>2</xdr:col>
      <xdr:colOff>1558925</xdr:colOff>
      <xdr:row>55</xdr:row>
      <xdr:rowOff>39738</xdr:rowOff>
    </xdr:to>
    <xdr:pic>
      <xdr:nvPicPr>
        <xdr:cNvPr id="4" name="Picture 3" descr="Logo&#10;&#10;Description automatically generated">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2298" y="8899379"/>
          <a:ext cx="838427" cy="430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654053</xdr:colOff>
      <xdr:row>19</xdr:row>
      <xdr:rowOff>61294</xdr:rowOff>
    </xdr:from>
    <xdr:to>
      <xdr:col>2</xdr:col>
      <xdr:colOff>1853588</xdr:colOff>
      <xdr:row>22</xdr:row>
      <xdr:rowOff>110234</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143003" y="3293444"/>
          <a:ext cx="1199535" cy="563290"/>
          <a:chOff x="4221556" y="1364984"/>
          <a:chExt cx="1220957" cy="558555"/>
        </a:xfrm>
      </xdr:grpSpPr>
      <xdr:pic>
        <xdr:nvPicPr>
          <xdr:cNvPr id="4" name="Google Shape;304;p18">
            <a:extLst>
              <a:ext uri="{FF2B5EF4-FFF2-40B4-BE49-F238E27FC236}">
                <a16:creationId xmlns:a16="http://schemas.microsoft.com/office/drawing/2014/main" id="{00000000-0008-0000-0500-000004000000}"/>
              </a:ext>
            </a:extLst>
          </xdr:cNvPr>
          <xdr:cNvPicPr preferRelativeResize="0">
            <a:picLocks noChangeAspect="1"/>
          </xdr:cNvPicPr>
        </xdr:nvPicPr>
        <xdr:blipFill>
          <a:blip xmlns:r="http://schemas.openxmlformats.org/officeDocument/2006/relationships" r:embed="rId1">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00000000-0008-0000-0500-000005000000}"/>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542925</xdr:colOff>
      <xdr:row>29</xdr:row>
      <xdr:rowOff>47626</xdr:rowOff>
    </xdr:from>
    <xdr:to>
      <xdr:col>2</xdr:col>
      <xdr:colOff>1876425</xdr:colOff>
      <xdr:row>30</xdr:row>
      <xdr:rowOff>149264</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550" y="3981451"/>
          <a:ext cx="1333500" cy="263563"/>
        </a:xfrm>
        <a:prstGeom prst="rect">
          <a:avLst/>
        </a:prstGeom>
      </xdr:spPr>
    </xdr:pic>
    <xdr:clientData/>
  </xdr:twoCellAnchor>
  <xdr:twoCellAnchor editAs="oneCell">
    <xdr:from>
      <xdr:col>2</xdr:col>
      <xdr:colOff>419101</xdr:colOff>
      <xdr:row>5</xdr:row>
      <xdr:rowOff>104776</xdr:rowOff>
    </xdr:from>
    <xdr:to>
      <xdr:col>2</xdr:col>
      <xdr:colOff>1790701</xdr:colOff>
      <xdr:row>9</xdr:row>
      <xdr:rowOff>9656</xdr:rowOff>
    </xdr:to>
    <xdr:pic>
      <xdr:nvPicPr>
        <xdr:cNvPr id="10" name="Picture 9" descr="A black and white logo&#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3"/>
        <a:stretch>
          <a:fillRect/>
        </a:stretch>
      </xdr:blipFill>
      <xdr:spPr>
        <a:xfrm>
          <a:off x="885826" y="5448301"/>
          <a:ext cx="1371600" cy="603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444500</xdr:colOff>
      <xdr:row>27</xdr:row>
      <xdr:rowOff>19050</xdr:rowOff>
    </xdr:from>
    <xdr:to>
      <xdr:col>2</xdr:col>
      <xdr:colOff>1901825</xdr:colOff>
      <xdr:row>35</xdr:row>
      <xdr:rowOff>28286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1225" y="5600700"/>
          <a:ext cx="1457325" cy="1371311"/>
        </a:xfrm>
        <a:prstGeom prst="rect">
          <a:avLst/>
        </a:prstGeom>
      </xdr:spPr>
    </xdr:pic>
    <xdr:clientData/>
  </xdr:twoCellAnchor>
  <xdr:twoCellAnchor editAs="oneCell">
    <xdr:from>
      <xdr:col>2</xdr:col>
      <xdr:colOff>476250</xdr:colOff>
      <xdr:row>73</xdr:row>
      <xdr:rowOff>47626</xdr:rowOff>
    </xdr:from>
    <xdr:to>
      <xdr:col>2</xdr:col>
      <xdr:colOff>1825625</xdr:colOff>
      <xdr:row>75</xdr:row>
      <xdr:rowOff>38903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twoCellAnchor>
    <xdr:from>
      <xdr:col>2</xdr:col>
      <xdr:colOff>628649</xdr:colOff>
      <xdr:row>43</xdr:row>
      <xdr:rowOff>171450</xdr:rowOff>
    </xdr:from>
    <xdr:to>
      <xdr:col>2</xdr:col>
      <xdr:colOff>1743074</xdr:colOff>
      <xdr:row>46</xdr:row>
      <xdr:rowOff>43737</xdr:rowOff>
    </xdr:to>
    <xdr:pic>
      <xdr:nvPicPr>
        <xdr:cNvPr id="6" name="Picture 1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5374" y="8267700"/>
          <a:ext cx="1114425" cy="386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319198</xdr:colOff>
      <xdr:row>57</xdr:row>
      <xdr:rowOff>28575</xdr:rowOff>
    </xdr:from>
    <xdr:to>
      <xdr:col>2</xdr:col>
      <xdr:colOff>1980978</xdr:colOff>
      <xdr:row>60</xdr:row>
      <xdr:rowOff>133350</xdr:rowOff>
    </xdr:to>
    <xdr:pic>
      <xdr:nvPicPr>
        <xdr:cNvPr id="11" name="Graphic 10">
          <a:extLst>
            <a:ext uri="{FF2B5EF4-FFF2-40B4-BE49-F238E27FC236}">
              <a16:creationId xmlns:a16="http://schemas.microsoft.com/office/drawing/2014/main" id="{EEF74372-9FC1-BC69-B5AC-25ED97AFA7A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785923" y="6124575"/>
          <a:ext cx="1661780" cy="590550"/>
        </a:xfrm>
        <a:prstGeom prst="rect">
          <a:avLst/>
        </a:prstGeom>
      </xdr:spPr>
    </xdr:pic>
    <xdr:clientData/>
  </xdr:twoCellAnchor>
  <xdr:twoCellAnchor editAs="oneCell">
    <xdr:from>
      <xdr:col>2</xdr:col>
      <xdr:colOff>571499</xdr:colOff>
      <xdr:row>12</xdr:row>
      <xdr:rowOff>0</xdr:rowOff>
    </xdr:from>
    <xdr:to>
      <xdr:col>2</xdr:col>
      <xdr:colOff>1825958</xdr:colOff>
      <xdr:row>16</xdr:row>
      <xdr:rowOff>7116</xdr:rowOff>
    </xdr:to>
    <xdr:pic>
      <xdr:nvPicPr>
        <xdr:cNvPr id="12" name="Picture 11">
          <a:extLst>
            <a:ext uri="{FF2B5EF4-FFF2-40B4-BE49-F238E27FC236}">
              <a16:creationId xmlns:a16="http://schemas.microsoft.com/office/drawing/2014/main" id="{DDB22E81-8643-6F18-A7F2-F3528B9372C3}"/>
            </a:ext>
          </a:extLst>
        </xdr:cNvPr>
        <xdr:cNvPicPr>
          <a:picLocks noChangeAspect="1"/>
        </xdr:cNvPicPr>
      </xdr:nvPicPr>
      <xdr:blipFill>
        <a:blip xmlns:r="http://schemas.openxmlformats.org/officeDocument/2006/relationships" r:embed="rId6"/>
        <a:stretch>
          <a:fillRect/>
        </a:stretch>
      </xdr:blipFill>
      <xdr:spPr>
        <a:xfrm>
          <a:off x="1038224" y="1975111"/>
          <a:ext cx="1254459" cy="7119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485040</xdr:colOff>
      <xdr:row>10</xdr:row>
      <xdr:rowOff>98425</xdr:rowOff>
    </xdr:from>
    <xdr:to>
      <xdr:col>2</xdr:col>
      <xdr:colOff>1783683</xdr:colOff>
      <xdr:row>12</xdr:row>
      <xdr:rowOff>73481</xdr:rowOff>
    </xdr:to>
    <xdr:pic>
      <xdr:nvPicPr>
        <xdr:cNvPr id="2" name="Picture 1" descr="A picture containing icon&#10;&#10;Description automatically generated">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90" y="708025"/>
          <a:ext cx="1298643" cy="317956"/>
        </a:xfrm>
        <a:prstGeom prst="rect">
          <a:avLst/>
        </a:prstGeom>
      </xdr:spPr>
    </xdr:pic>
    <xdr:clientData/>
  </xdr:twoCellAnchor>
  <xdr:twoCellAnchor editAs="oneCell">
    <xdr:from>
      <xdr:col>2</xdr:col>
      <xdr:colOff>447675</xdr:colOff>
      <xdr:row>24</xdr:row>
      <xdr:rowOff>121339</xdr:rowOff>
    </xdr:from>
    <xdr:to>
      <xdr:col>2</xdr:col>
      <xdr:colOff>1787556</xdr:colOff>
      <xdr:row>26</xdr:row>
      <xdr:rowOff>78814</xdr:rowOff>
    </xdr:to>
    <xdr:pic>
      <xdr:nvPicPr>
        <xdr:cNvPr id="3" name="Picture 2" descr="Logo&#10;&#10;Description automatically generated">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 y="4026589"/>
          <a:ext cx="1339881" cy="281325"/>
        </a:xfrm>
        <a:prstGeom prst="rect">
          <a:avLst/>
        </a:prstGeom>
      </xdr:spPr>
    </xdr:pic>
    <xdr:clientData/>
  </xdr:twoCellAnchor>
  <xdr:twoCellAnchor editAs="oneCell">
    <xdr:from>
      <xdr:col>2</xdr:col>
      <xdr:colOff>787400</xdr:colOff>
      <xdr:row>13</xdr:row>
      <xdr:rowOff>139700</xdr:rowOff>
    </xdr:from>
    <xdr:to>
      <xdr:col>2</xdr:col>
      <xdr:colOff>1421154</xdr:colOff>
      <xdr:row>17</xdr:row>
      <xdr:rowOff>98424</xdr:rowOff>
    </xdr:to>
    <xdr:pic>
      <xdr:nvPicPr>
        <xdr:cNvPr id="5" name="Picture 3">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6025" y="2206625"/>
          <a:ext cx="630579" cy="619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400840</xdr:colOff>
      <xdr:row>39</xdr:row>
      <xdr:rowOff>46038</xdr:rowOff>
    </xdr:from>
    <xdr:to>
      <xdr:col>2</xdr:col>
      <xdr:colOff>1960558</xdr:colOff>
      <xdr:row>41</xdr:row>
      <xdr:rowOff>142486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851690" y="4560888"/>
          <a:ext cx="1559718" cy="452049"/>
        </a:xfrm>
        <a:prstGeom prst="rect">
          <a:avLst/>
        </a:prstGeom>
      </xdr:spPr>
    </xdr:pic>
    <xdr:clientData/>
  </xdr:twoCellAnchor>
  <xdr:twoCellAnchor editAs="oneCell">
    <xdr:from>
      <xdr:col>2</xdr:col>
      <xdr:colOff>267490</xdr:colOff>
      <xdr:row>27</xdr:row>
      <xdr:rowOff>146050</xdr:rowOff>
    </xdr:from>
    <xdr:to>
      <xdr:col>2</xdr:col>
      <xdr:colOff>1941509</xdr:colOff>
      <xdr:row>30</xdr:row>
      <xdr:rowOff>106968</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718340" y="4286250"/>
          <a:ext cx="1661319" cy="516543"/>
        </a:xfrm>
        <a:prstGeom prst="rect">
          <a:avLst/>
        </a:prstGeom>
      </xdr:spPr>
    </xdr:pic>
    <xdr:clientData/>
  </xdr:twoCellAnchor>
  <xdr:twoCellAnchor editAs="oneCell">
    <xdr:from>
      <xdr:col>2</xdr:col>
      <xdr:colOff>234949</xdr:colOff>
      <xdr:row>12</xdr:row>
      <xdr:rowOff>133350</xdr:rowOff>
    </xdr:from>
    <xdr:to>
      <xdr:col>2</xdr:col>
      <xdr:colOff>2028599</xdr:colOff>
      <xdr:row>15</xdr:row>
      <xdr:rowOff>27121</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685799" y="1993900"/>
          <a:ext cx="1793650" cy="42082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4F39-752B-4580-9279-B8145C4B3AE1}">
  <dimension ref="A1"/>
  <sheetViews>
    <sheetView workbookViewId="0"/>
  </sheetViews>
  <sheetFormatPr defaultRowHeight="14.5" x14ac:dyDescent="0.35"/>
  <sheetData/>
  <pageMargins left="0.7" right="0.7" top="0.75" bottom="0.75" header="0.3" footer="0.3"/>
  <customProperties>
    <customPr name="CafeStyleVersion"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E5D-0971-4F4A-B490-A33FE2135B61}">
  <sheetPr>
    <pageSetUpPr fitToPage="1"/>
  </sheetPr>
  <dimension ref="B1:T22"/>
  <sheetViews>
    <sheetView showGridLines="0" workbookViewId="0">
      <selection activeCell="B2" sqref="B2"/>
    </sheetView>
  </sheetViews>
  <sheetFormatPr defaultColWidth="9.1796875" defaultRowHeight="13.5" x14ac:dyDescent="0.3"/>
  <cols>
    <col min="1" max="1" width="1.7265625" style="3" customWidth="1"/>
    <col min="2" max="2" width="4.7265625" style="1" customWidth="1"/>
    <col min="3" max="3" width="2.81640625" style="2" customWidth="1"/>
    <col min="4" max="4" width="44.453125" style="1" customWidth="1"/>
    <col min="5" max="8" width="12.1796875" style="1" customWidth="1"/>
    <col min="9" max="9" width="1.26953125" style="3" customWidth="1"/>
    <col min="10" max="10" width="9.1796875" style="48"/>
    <col min="11" max="13" width="10" style="48" bestFit="1" customWidth="1"/>
    <col min="14" max="20" width="9.1796875" style="48"/>
    <col min="21" max="16384" width="9.1796875" style="3"/>
  </cols>
  <sheetData>
    <row r="1" spans="2:20" ht="7.5" customHeight="1" thickBot="1" x14ac:dyDescent="0.35"/>
    <row r="2" spans="2:20" x14ac:dyDescent="0.3">
      <c r="B2" s="4" t="s">
        <v>182</v>
      </c>
      <c r="C2" s="29"/>
      <c r="D2" s="6"/>
      <c r="E2" s="5"/>
      <c r="F2" s="5"/>
      <c r="G2" s="5"/>
      <c r="H2" s="6"/>
    </row>
    <row r="3" spans="2:20" x14ac:dyDescent="0.3">
      <c r="B3" s="21"/>
      <c r="C3" s="3" t="s">
        <v>5</v>
      </c>
      <c r="D3" s="23"/>
      <c r="E3" s="9" t="s">
        <v>10</v>
      </c>
      <c r="F3" s="9" t="s">
        <v>12</v>
      </c>
      <c r="G3" s="9" t="s">
        <v>183</v>
      </c>
      <c r="H3" s="10" t="s">
        <v>184</v>
      </c>
    </row>
    <row r="4" spans="2:20" x14ac:dyDescent="0.3">
      <c r="B4" s="21"/>
      <c r="C4" s="73"/>
      <c r="D4" s="85"/>
      <c r="E4" s="75"/>
      <c r="F4" s="75"/>
      <c r="G4" s="75"/>
      <c r="H4" s="76"/>
    </row>
    <row r="5" spans="2:20" ht="15" thickBot="1" x14ac:dyDescent="0.35">
      <c r="B5" s="21"/>
      <c r="C5" s="8" t="s">
        <v>185</v>
      </c>
      <c r="D5" s="65"/>
      <c r="E5" s="103">
        <f>'Contribution by Associates&amp;JVs'!E15</f>
        <v>1714</v>
      </c>
      <c r="F5" s="104">
        <f>'Contribution by Associates&amp;JVs'!E6</f>
        <v>2863</v>
      </c>
      <c r="G5" s="104">
        <f t="shared" ref="G5:G12" si="0">F5-E5</f>
        <v>1149</v>
      </c>
      <c r="H5" s="105">
        <f>G5/E5</f>
        <v>0.67036172695449237</v>
      </c>
      <c r="I5" s="1"/>
      <c r="J5" s="69"/>
      <c r="K5" s="69"/>
      <c r="L5" s="69"/>
      <c r="M5" s="69"/>
      <c r="N5" s="69"/>
      <c r="P5" s="69"/>
      <c r="Q5" s="69"/>
      <c r="R5" s="69"/>
    </row>
    <row r="6" spans="2:20" x14ac:dyDescent="0.3">
      <c r="B6" s="21"/>
      <c r="C6" s="14" t="s">
        <v>186</v>
      </c>
      <c r="D6" s="66"/>
      <c r="E6" s="93">
        <v>4</v>
      </c>
      <c r="F6" s="93">
        <v>171</v>
      </c>
      <c r="G6" s="17">
        <f t="shared" si="0"/>
        <v>167</v>
      </c>
      <c r="H6" s="51"/>
      <c r="I6" s="1"/>
      <c r="K6" s="69"/>
      <c r="L6" s="69"/>
      <c r="M6" s="69"/>
      <c r="N6" s="69"/>
      <c r="P6" s="69"/>
      <c r="Q6" s="69"/>
      <c r="R6" s="69"/>
    </row>
    <row r="7" spans="2:20" ht="14" thickBot="1" x14ac:dyDescent="0.35">
      <c r="B7" s="21"/>
      <c r="C7" s="14" t="s">
        <v>187</v>
      </c>
      <c r="D7" s="91"/>
      <c r="E7" s="106">
        <v>-14</v>
      </c>
      <c r="F7" s="137">
        <v>-82</v>
      </c>
      <c r="G7" s="104">
        <f t="shared" si="0"/>
        <v>-68</v>
      </c>
      <c r="H7" s="107"/>
      <c r="K7" s="69"/>
      <c r="L7" s="69"/>
      <c r="M7" s="69"/>
      <c r="N7" s="69"/>
      <c r="P7" s="69"/>
      <c r="Q7" s="69"/>
      <c r="R7" s="69"/>
    </row>
    <row r="8" spans="2:20" ht="14" thickBot="1" x14ac:dyDescent="0.35">
      <c r="B8" s="21"/>
      <c r="C8" s="8" t="s">
        <v>188</v>
      </c>
      <c r="D8" s="65"/>
      <c r="E8" s="17">
        <f>SUM(E5:E7)</f>
        <v>1704</v>
      </c>
      <c r="F8" s="17">
        <f>SUM(F5:F7)</f>
        <v>2952</v>
      </c>
      <c r="G8" s="17">
        <f t="shared" si="0"/>
        <v>1248</v>
      </c>
      <c r="H8" s="96">
        <f>G8/E8</f>
        <v>0.73239436619718312</v>
      </c>
      <c r="I8" s="1"/>
      <c r="K8" s="69"/>
      <c r="L8" s="69"/>
      <c r="M8" s="69"/>
      <c r="N8" s="69"/>
      <c r="P8" s="69"/>
      <c r="Q8" s="69"/>
      <c r="R8" s="69"/>
    </row>
    <row r="9" spans="2:20" x14ac:dyDescent="0.3">
      <c r="B9" s="21"/>
      <c r="C9" s="14" t="s">
        <v>189</v>
      </c>
      <c r="D9" s="91"/>
      <c r="E9" s="108">
        <v>126</v>
      </c>
      <c r="F9" s="138">
        <v>157</v>
      </c>
      <c r="G9" s="109">
        <f t="shared" si="0"/>
        <v>31</v>
      </c>
      <c r="H9" s="110"/>
      <c r="K9" s="69"/>
      <c r="L9" s="69"/>
      <c r="M9" s="69"/>
      <c r="N9" s="69"/>
      <c r="P9" s="69"/>
      <c r="Q9" s="69"/>
      <c r="R9" s="69"/>
    </row>
    <row r="10" spans="2:20" x14ac:dyDescent="0.3">
      <c r="B10" s="21"/>
      <c r="C10" s="14" t="s">
        <v>190</v>
      </c>
      <c r="D10" s="66"/>
      <c r="E10" s="111">
        <v>36</v>
      </c>
      <c r="F10" s="93">
        <v>68</v>
      </c>
      <c r="G10" s="17">
        <f t="shared" si="0"/>
        <v>32</v>
      </c>
      <c r="H10" s="51"/>
      <c r="I10" s="1"/>
      <c r="K10" s="69"/>
      <c r="L10" s="69"/>
      <c r="M10" s="69"/>
      <c r="N10" s="69"/>
      <c r="P10" s="69"/>
      <c r="Q10" s="69"/>
      <c r="R10" s="69"/>
    </row>
    <row r="11" spans="2:20" s="1" customFormat="1" ht="14" thickBot="1" x14ac:dyDescent="0.35">
      <c r="B11" s="21"/>
      <c r="C11" s="14" t="s">
        <v>191</v>
      </c>
      <c r="D11" s="65"/>
      <c r="E11" s="112">
        <v>419</v>
      </c>
      <c r="F11" s="139">
        <v>394</v>
      </c>
      <c r="G11" s="104">
        <f t="shared" si="0"/>
        <v>-25</v>
      </c>
      <c r="H11" s="99"/>
      <c r="I11" s="3"/>
      <c r="J11" s="48"/>
      <c r="K11" s="69"/>
      <c r="L11" s="69"/>
      <c r="M11" s="69"/>
      <c r="N11" s="48"/>
      <c r="O11" s="69"/>
      <c r="P11" s="69"/>
      <c r="Q11" s="69"/>
      <c r="R11" s="69"/>
      <c r="S11" s="48"/>
      <c r="T11" s="48"/>
    </row>
    <row r="12" spans="2:20" s="89" customFormat="1" x14ac:dyDescent="0.3">
      <c r="B12" s="88"/>
      <c r="C12" s="8" t="s">
        <v>192</v>
      </c>
      <c r="D12" s="65"/>
      <c r="E12" s="16">
        <f>SUM(E8:E11)</f>
        <v>2285</v>
      </c>
      <c r="F12" s="16">
        <f>SUM(F8:F11)</f>
        <v>3571</v>
      </c>
      <c r="G12" s="17">
        <f t="shared" si="0"/>
        <v>1286</v>
      </c>
      <c r="H12" s="96">
        <f>G12/E12</f>
        <v>0.56280087527352296</v>
      </c>
      <c r="I12" s="140"/>
      <c r="J12" s="48"/>
      <c r="K12" s="69"/>
      <c r="L12" s="69"/>
      <c r="M12" s="69"/>
      <c r="N12" s="97"/>
      <c r="O12" s="98"/>
      <c r="P12" s="98"/>
      <c r="Q12" s="98"/>
      <c r="R12" s="98"/>
      <c r="S12" s="97"/>
      <c r="T12" s="97"/>
    </row>
    <row r="13" spans="2:20" s="1" customFormat="1" ht="14" thickBot="1" x14ac:dyDescent="0.35">
      <c r="B13" s="21"/>
      <c r="C13" s="102" t="s">
        <v>193</v>
      </c>
      <c r="D13" s="100"/>
      <c r="E13" s="101"/>
      <c r="F13" s="101"/>
      <c r="G13" s="101"/>
      <c r="H13" s="249">
        <v>0.61</v>
      </c>
      <c r="I13" s="3"/>
      <c r="J13" s="48"/>
      <c r="K13" s="69"/>
      <c r="L13" s="69"/>
      <c r="M13" s="69"/>
      <c r="N13" s="48"/>
      <c r="O13" s="69"/>
      <c r="P13" s="69"/>
      <c r="Q13" s="69"/>
      <c r="R13" s="69"/>
      <c r="S13" s="48"/>
      <c r="T13" s="48"/>
    </row>
    <row r="14" spans="2:20" x14ac:dyDescent="0.3">
      <c r="B14" s="21"/>
      <c r="C14" s="3"/>
      <c r="D14" s="3"/>
      <c r="E14" s="3"/>
      <c r="F14" s="3"/>
      <c r="G14" s="3"/>
      <c r="H14" s="27"/>
      <c r="K14" s="69"/>
      <c r="L14" s="69"/>
      <c r="M14" s="69"/>
    </row>
    <row r="15" spans="2:20" x14ac:dyDescent="0.3">
      <c r="B15" s="21"/>
      <c r="C15" s="24" t="s">
        <v>35</v>
      </c>
      <c r="D15" s="24"/>
      <c r="E15" s="3"/>
      <c r="F15" s="3"/>
      <c r="G15" s="3"/>
      <c r="H15" s="27"/>
    </row>
    <row r="16" spans="2:20" s="1" customFormat="1" ht="14" thickBot="1" x14ac:dyDescent="0.35">
      <c r="B16" s="31"/>
      <c r="C16" s="90" t="s">
        <v>36</v>
      </c>
      <c r="D16" s="47" t="s">
        <v>194</v>
      </c>
      <c r="E16" s="32"/>
      <c r="F16" s="32"/>
      <c r="G16" s="32"/>
      <c r="H16" s="34"/>
      <c r="I16" s="3"/>
      <c r="J16" s="118"/>
      <c r="K16" s="48"/>
      <c r="L16" s="48"/>
      <c r="M16" s="48"/>
      <c r="N16" s="48"/>
      <c r="O16" s="48"/>
      <c r="P16" s="48"/>
      <c r="Q16" s="48"/>
      <c r="R16" s="48"/>
      <c r="S16" s="48"/>
      <c r="T16" s="48"/>
    </row>
    <row r="17" spans="5:13" ht="6" customHeight="1" x14ac:dyDescent="0.3"/>
    <row r="18" spans="5:13" x14ac:dyDescent="0.3">
      <c r="E18" s="55"/>
      <c r="F18" s="55"/>
      <c r="G18" s="55"/>
    </row>
    <row r="19" spans="5:13" x14ac:dyDescent="0.3">
      <c r="E19" s="55"/>
      <c r="F19" s="55"/>
      <c r="G19" s="55"/>
    </row>
    <row r="20" spans="5:13" x14ac:dyDescent="0.3">
      <c r="E20" s="55"/>
      <c r="F20" s="55"/>
      <c r="G20" s="55"/>
      <c r="M20" s="69"/>
    </row>
    <row r="21" spans="5:13" x14ac:dyDescent="0.3">
      <c r="E21" s="55"/>
      <c r="F21" s="55"/>
      <c r="G21" s="55"/>
      <c r="M21" s="69"/>
    </row>
    <row r="22" spans="5:13" x14ac:dyDescent="0.3">
      <c r="I22" s="55"/>
      <c r="J22" s="55"/>
      <c r="K22" s="55"/>
      <c r="L22" s="55"/>
      <c r="M22" s="55"/>
    </row>
  </sheetData>
  <pageMargins left="0.7" right="0.7" top="0.75" bottom="0.75" header="0.3" footer="0.3"/>
  <pageSetup paperSize="9" orientation="portrait" r:id="rId1"/>
  <ignoredErrors>
    <ignoredError sqref="G8" formula="1"/>
    <ignoredError sqref="C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588-96BD-460E-9506-64C2C627721E}">
  <sheetPr>
    <pageSetUpPr fitToPage="1"/>
  </sheetPr>
  <dimension ref="B1:T29"/>
  <sheetViews>
    <sheetView showGridLines="0" workbookViewId="0">
      <selection activeCell="B2" sqref="B2"/>
    </sheetView>
  </sheetViews>
  <sheetFormatPr defaultColWidth="9.1796875" defaultRowHeight="13.5" x14ac:dyDescent="0.3"/>
  <cols>
    <col min="1" max="1" width="1.7265625" style="3" customWidth="1"/>
    <col min="2" max="2" width="4.7265625" style="1" customWidth="1"/>
    <col min="3" max="3" width="2.81640625" style="2" customWidth="1"/>
    <col min="4" max="4" width="44.453125" style="1" customWidth="1"/>
    <col min="5" max="8" width="18.81640625" style="1" customWidth="1"/>
    <col min="9" max="9" width="1.26953125" style="3" customWidth="1"/>
    <col min="10" max="10" width="9.1796875" style="48"/>
    <col min="11" max="13" width="10" style="48" bestFit="1" customWidth="1"/>
    <col min="14" max="20" width="9.1796875" style="48"/>
    <col min="21" max="16384" width="9.1796875" style="3"/>
  </cols>
  <sheetData>
    <row r="1" spans="2:18" ht="7.5" customHeight="1" thickBot="1" x14ac:dyDescent="0.35"/>
    <row r="2" spans="2:18" x14ac:dyDescent="0.3">
      <c r="B2" s="4" t="s">
        <v>195</v>
      </c>
      <c r="C2" s="29"/>
      <c r="D2" s="6"/>
      <c r="E2" s="5"/>
      <c r="F2" s="5"/>
      <c r="G2" s="5"/>
      <c r="H2" s="6"/>
    </row>
    <row r="3" spans="2:18" ht="15" customHeight="1" thickBot="1" x14ac:dyDescent="0.35">
      <c r="B3" s="21"/>
      <c r="C3" s="3"/>
      <c r="D3" s="23"/>
      <c r="E3" s="258" t="s">
        <v>10</v>
      </c>
      <c r="F3" s="259"/>
      <c r="G3" s="258" t="s">
        <v>12</v>
      </c>
      <c r="H3" s="259"/>
    </row>
    <row r="4" spans="2:18" ht="15" customHeight="1" x14ac:dyDescent="0.3">
      <c r="B4" s="21"/>
      <c r="C4" s="3"/>
      <c r="D4" s="23"/>
      <c r="E4" s="261" t="s">
        <v>196</v>
      </c>
      <c r="F4" s="260" t="s">
        <v>197</v>
      </c>
      <c r="G4" s="261" t="s">
        <v>198</v>
      </c>
      <c r="H4" s="260" t="s">
        <v>197</v>
      </c>
    </row>
    <row r="5" spans="2:18" ht="15" customHeight="1" x14ac:dyDescent="0.3">
      <c r="B5" s="21"/>
      <c r="C5" s="3"/>
      <c r="D5" s="23"/>
      <c r="E5" s="262"/>
      <c r="F5" s="260"/>
      <c r="G5" s="262"/>
      <c r="H5" s="260"/>
    </row>
    <row r="6" spans="2:18" x14ac:dyDescent="0.3">
      <c r="B6" s="21"/>
      <c r="C6" s="73"/>
      <c r="D6" s="85"/>
      <c r="E6" s="75"/>
      <c r="F6" s="76"/>
      <c r="G6" s="75"/>
      <c r="H6" s="76"/>
    </row>
    <row r="7" spans="2:18" ht="12.75" customHeight="1" x14ac:dyDescent="0.3">
      <c r="B7" s="21"/>
      <c r="C7" s="113"/>
      <c r="D7" s="114"/>
      <c r="E7" s="267" t="s">
        <v>199</v>
      </c>
      <c r="F7" s="129"/>
      <c r="G7" s="267" t="s">
        <v>199</v>
      </c>
      <c r="H7" s="129"/>
    </row>
    <row r="8" spans="2:18" x14ac:dyDescent="0.3">
      <c r="B8" s="21"/>
      <c r="C8" s="113"/>
      <c r="D8" s="114"/>
      <c r="E8" s="267"/>
      <c r="F8" s="129"/>
      <c r="G8" s="267"/>
      <c r="H8" s="129"/>
    </row>
    <row r="9" spans="2:18" x14ac:dyDescent="0.3">
      <c r="B9" s="21"/>
      <c r="C9" s="8" t="s">
        <v>200</v>
      </c>
      <c r="D9" s="65"/>
      <c r="E9" s="17">
        <v>52009</v>
      </c>
      <c r="F9" s="18">
        <v>1857</v>
      </c>
      <c r="G9" s="17">
        <v>89591</v>
      </c>
      <c r="H9" s="18">
        <v>3038</v>
      </c>
      <c r="I9" s="1"/>
      <c r="J9" s="118"/>
      <c r="K9" s="69"/>
      <c r="L9" s="69"/>
      <c r="M9" s="69"/>
      <c r="N9" s="69"/>
      <c r="P9" s="69"/>
      <c r="Q9" s="69"/>
      <c r="R9" s="69"/>
    </row>
    <row r="10" spans="2:18" ht="14" thickBot="1" x14ac:dyDescent="0.35">
      <c r="B10" s="21"/>
      <c r="C10" s="8" t="s">
        <v>201</v>
      </c>
      <c r="D10" s="115"/>
      <c r="E10" s="116">
        <f>SUM(E15:E16)</f>
        <v>517</v>
      </c>
      <c r="F10" s="243">
        <f>SUM(F11:F16)</f>
        <v>428</v>
      </c>
      <c r="G10" s="116">
        <f>SUM(G15:G16)</f>
        <v>4051</v>
      </c>
      <c r="H10" s="243">
        <f>SUM(H11:H16)</f>
        <v>533</v>
      </c>
      <c r="I10" s="21"/>
      <c r="J10" s="118"/>
      <c r="K10" s="69"/>
      <c r="L10" s="136"/>
      <c r="M10" s="69"/>
      <c r="N10" s="69"/>
      <c r="P10" s="69"/>
      <c r="Q10" s="69"/>
      <c r="R10" s="69"/>
    </row>
    <row r="11" spans="2:18" x14ac:dyDescent="0.3">
      <c r="B11" s="21"/>
      <c r="C11" s="14" t="s">
        <v>191</v>
      </c>
      <c r="D11" s="91"/>
      <c r="E11" s="92">
        <v>13755</v>
      </c>
      <c r="F11" s="130">
        <v>419</v>
      </c>
      <c r="G11" s="92">
        <v>13016</v>
      </c>
      <c r="H11" s="130">
        <v>394</v>
      </c>
      <c r="K11" s="69"/>
      <c r="L11" s="69"/>
      <c r="M11" s="69"/>
      <c r="N11" s="69"/>
      <c r="P11" s="69"/>
      <c r="Q11" s="69"/>
      <c r="R11" s="69"/>
    </row>
    <row r="12" spans="2:18" x14ac:dyDescent="0.3">
      <c r="B12" s="21"/>
      <c r="C12" s="263" t="s">
        <v>202</v>
      </c>
      <c r="D12" s="264"/>
      <c r="E12" s="266">
        <v>-5386</v>
      </c>
      <c r="F12" s="265">
        <v>-170</v>
      </c>
      <c r="G12" s="266">
        <v>-5175</v>
      </c>
      <c r="H12" s="265">
        <v>-189</v>
      </c>
      <c r="I12" s="1"/>
      <c r="K12" s="69"/>
      <c r="L12" s="69"/>
      <c r="M12" s="69"/>
      <c r="N12" s="69"/>
      <c r="P12" s="69"/>
      <c r="Q12" s="69"/>
      <c r="R12" s="69"/>
    </row>
    <row r="13" spans="2:18" x14ac:dyDescent="0.3">
      <c r="B13" s="21"/>
      <c r="C13" s="263"/>
      <c r="D13" s="264"/>
      <c r="E13" s="266"/>
      <c r="F13" s="265"/>
      <c r="G13" s="266"/>
      <c r="H13" s="265"/>
      <c r="I13" s="1"/>
      <c r="K13" s="69"/>
      <c r="L13" s="69"/>
      <c r="M13" s="69"/>
      <c r="N13" s="69"/>
      <c r="P13" s="69"/>
      <c r="Q13" s="69"/>
      <c r="R13" s="69"/>
    </row>
    <row r="14" spans="2:18" x14ac:dyDescent="0.3">
      <c r="B14" s="21"/>
      <c r="C14" s="14" t="s">
        <v>203</v>
      </c>
      <c r="D14" s="91"/>
      <c r="E14" s="92">
        <v>4285</v>
      </c>
      <c r="F14" s="130">
        <v>126</v>
      </c>
      <c r="G14" s="92">
        <v>5007</v>
      </c>
      <c r="H14" s="130">
        <v>157</v>
      </c>
      <c r="K14" s="69"/>
      <c r="L14" s="69"/>
      <c r="M14" s="69"/>
      <c r="N14" s="69"/>
      <c r="P14" s="69"/>
      <c r="Q14" s="69"/>
      <c r="R14" s="69"/>
    </row>
    <row r="15" spans="2:18" x14ac:dyDescent="0.3">
      <c r="B15" s="21"/>
      <c r="C15" s="14" t="s">
        <v>204</v>
      </c>
      <c r="D15" s="66"/>
      <c r="E15" s="93">
        <v>2045</v>
      </c>
      <c r="F15" s="94">
        <v>53</v>
      </c>
      <c r="G15" s="93">
        <v>5033</v>
      </c>
      <c r="H15" s="94">
        <v>171</v>
      </c>
      <c r="I15" s="1"/>
      <c r="J15" s="118"/>
      <c r="K15" s="69"/>
      <c r="L15" s="69"/>
      <c r="M15" s="69"/>
      <c r="N15" s="69"/>
      <c r="P15" s="69"/>
      <c r="Q15" s="69"/>
      <c r="R15" s="69"/>
    </row>
    <row r="16" spans="2:18" ht="15" thickBot="1" x14ac:dyDescent="0.35">
      <c r="B16" s="21"/>
      <c r="C16" s="14" t="s">
        <v>205</v>
      </c>
      <c r="D16" s="66"/>
      <c r="E16" s="131">
        <v>-1528</v>
      </c>
      <c r="F16" s="132"/>
      <c r="G16" s="131">
        <v>-982</v>
      </c>
      <c r="H16" s="132"/>
      <c r="I16" s="1"/>
      <c r="K16" s="69"/>
      <c r="L16" s="69"/>
      <c r="M16" s="69"/>
      <c r="N16" s="69"/>
      <c r="P16" s="69"/>
      <c r="Q16" s="69"/>
      <c r="R16" s="69"/>
    </row>
    <row r="17" spans="2:20" s="1" customFormat="1" ht="14" thickBot="1" x14ac:dyDescent="0.35">
      <c r="B17" s="21"/>
      <c r="C17" s="8" t="s">
        <v>206</v>
      </c>
      <c r="D17" s="65"/>
      <c r="E17" s="67"/>
      <c r="F17" s="68">
        <f>F9+F10</f>
        <v>2285</v>
      </c>
      <c r="G17" s="67"/>
      <c r="H17" s="68">
        <f>H9+H10</f>
        <v>3571</v>
      </c>
      <c r="I17" s="3"/>
      <c r="J17" s="48"/>
      <c r="K17" s="69"/>
      <c r="L17" s="69"/>
      <c r="M17" s="69"/>
      <c r="N17" s="48"/>
      <c r="O17" s="69"/>
      <c r="P17" s="69"/>
      <c r="Q17" s="69"/>
      <c r="R17" s="69"/>
      <c r="S17" s="48"/>
      <c r="T17" s="48"/>
    </row>
    <row r="18" spans="2:20" x14ac:dyDescent="0.3">
      <c r="B18" s="21"/>
      <c r="C18" s="3"/>
      <c r="D18" s="3"/>
      <c r="E18" s="3"/>
      <c r="F18" s="3"/>
      <c r="G18" s="3"/>
      <c r="H18" s="27"/>
    </row>
    <row r="19" spans="2:20" x14ac:dyDescent="0.3">
      <c r="B19" s="21"/>
      <c r="C19" s="24" t="s">
        <v>35</v>
      </c>
      <c r="D19" s="24"/>
      <c r="E19" s="3"/>
      <c r="F19" s="3"/>
      <c r="G19" s="3"/>
      <c r="H19" s="27"/>
    </row>
    <row r="20" spans="2:20" x14ac:dyDescent="0.3">
      <c r="B20" s="21"/>
      <c r="C20" s="24" t="s">
        <v>207</v>
      </c>
      <c r="D20" s="24"/>
      <c r="E20" s="3"/>
      <c r="F20" s="3"/>
      <c r="G20" s="3"/>
      <c r="H20" s="27"/>
    </row>
    <row r="21" spans="2:20" x14ac:dyDescent="0.3">
      <c r="B21" s="21"/>
      <c r="C21" s="24" t="s">
        <v>208</v>
      </c>
      <c r="D21" s="24"/>
      <c r="E21" s="3"/>
      <c r="F21" s="3"/>
      <c r="G21" s="3"/>
      <c r="H21" s="27"/>
    </row>
    <row r="22" spans="2:20" x14ac:dyDescent="0.3">
      <c r="B22" s="21"/>
      <c r="C22" s="25" t="s">
        <v>36</v>
      </c>
      <c r="D22" s="24" t="s">
        <v>209</v>
      </c>
      <c r="E22" s="3"/>
      <c r="F22" s="3"/>
      <c r="G22" s="3"/>
      <c r="H22" s="27"/>
    </row>
    <row r="23" spans="2:20" s="1" customFormat="1" ht="14" thickBot="1" x14ac:dyDescent="0.35">
      <c r="B23" s="31"/>
      <c r="C23" s="90" t="s">
        <v>38</v>
      </c>
      <c r="D23" s="47" t="s">
        <v>210</v>
      </c>
      <c r="E23" s="32"/>
      <c r="F23" s="32"/>
      <c r="G23" s="32"/>
      <c r="H23" s="34"/>
      <c r="I23" s="3"/>
      <c r="J23" s="48"/>
      <c r="K23" s="48"/>
      <c r="L23" s="48"/>
      <c r="M23" s="48"/>
      <c r="N23" s="48"/>
      <c r="O23" s="48"/>
      <c r="P23" s="48"/>
      <c r="Q23" s="48"/>
      <c r="R23" s="48"/>
      <c r="S23" s="48"/>
      <c r="T23" s="48"/>
    </row>
    <row r="24" spans="2:20" ht="6" customHeight="1" x14ac:dyDescent="0.3"/>
    <row r="25" spans="2:20" x14ac:dyDescent="0.3">
      <c r="E25" s="55"/>
      <c r="F25" s="55"/>
      <c r="G25" s="55"/>
    </row>
    <row r="26" spans="2:20" x14ac:dyDescent="0.3">
      <c r="E26" s="55"/>
      <c r="F26" s="55"/>
      <c r="G26" s="55"/>
    </row>
    <row r="27" spans="2:20" x14ac:dyDescent="0.3">
      <c r="E27" s="55"/>
      <c r="F27" s="55"/>
      <c r="G27" s="55"/>
      <c r="M27" s="69"/>
    </row>
    <row r="28" spans="2:20" x14ac:dyDescent="0.3">
      <c r="E28" s="55"/>
      <c r="F28" s="55"/>
      <c r="G28" s="55"/>
      <c r="M28" s="69"/>
    </row>
    <row r="29" spans="2:20" x14ac:dyDescent="0.3">
      <c r="G29" s="9"/>
      <c r="H29" s="9"/>
      <c r="I29" s="55"/>
      <c r="J29" s="55"/>
      <c r="K29" s="55"/>
      <c r="L29" s="55"/>
      <c r="M29" s="55"/>
    </row>
  </sheetData>
  <mergeCells count="13">
    <mergeCell ref="C12:D13"/>
    <mergeCell ref="H12:H13"/>
    <mergeCell ref="G12:G13"/>
    <mergeCell ref="E7:E8"/>
    <mergeCell ref="G7:G8"/>
    <mergeCell ref="E12:E13"/>
    <mergeCell ref="F12:F13"/>
    <mergeCell ref="E3:F3"/>
    <mergeCell ref="G3:H3"/>
    <mergeCell ref="H4:H5"/>
    <mergeCell ref="G4:G5"/>
    <mergeCell ref="F4:F5"/>
    <mergeCell ref="E4:E5"/>
  </mergeCells>
  <pageMargins left="0.7" right="0.7" top="0.75" bottom="0.75" header="0.3" footer="0.3"/>
  <pageSetup paperSize="9" orientation="landscape" r:id="rId1"/>
  <ignoredErrors>
    <ignoredError sqref="C22:C23" numberStoredAsText="1"/>
    <ignoredError sqref="E10 E9:G9" formulaRange="1"/>
    <ignoredError sqref="F10" formula="1"/>
    <ignoredError sqref="G10"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sheetPr>
    <pageSetUpPr fitToPage="1"/>
  </sheetPr>
  <dimension ref="A1:AH134"/>
  <sheetViews>
    <sheetView showGridLines="0" tabSelected="1" zoomScaleNormal="100" workbookViewId="0">
      <pane xSplit="5" ySplit="3" topLeftCell="F4" activePane="bottomRight" state="frozen"/>
      <selection pane="topRight" activeCell="U30" sqref="U30"/>
      <selection pane="bottomLeft" activeCell="U30" sqref="U30"/>
      <selection pane="bottomRight" activeCell="B2" sqref="B2"/>
    </sheetView>
  </sheetViews>
  <sheetFormatPr defaultColWidth="9.1796875" defaultRowHeight="13.5" x14ac:dyDescent="0.3"/>
  <cols>
    <col min="1" max="1" width="2.26953125" style="3" customWidth="1"/>
    <col min="2" max="2" width="4.7265625" style="1" customWidth="1"/>
    <col min="3" max="3" width="33.81640625" style="2" customWidth="1"/>
    <col min="4" max="4" width="2.81640625" style="2" customWidth="1"/>
    <col min="5" max="5" width="44.453125" style="1" bestFit="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1" customWidth="1"/>
    <col min="20" max="16384" width="9.1796875" style="3"/>
  </cols>
  <sheetData>
    <row r="1" spans="1:34" ht="7.5" customHeight="1" thickBot="1" x14ac:dyDescent="0.35">
      <c r="A1" s="119"/>
      <c r="T1" s="48"/>
    </row>
    <row r="2" spans="1:34" x14ac:dyDescent="0.3">
      <c r="B2" s="4" t="s">
        <v>0</v>
      </c>
      <c r="C2" s="29"/>
      <c r="D2" s="29"/>
      <c r="E2" s="6"/>
      <c r="F2" s="253" t="s">
        <v>1</v>
      </c>
      <c r="G2" s="251"/>
      <c r="H2" s="252"/>
      <c r="I2" s="81"/>
      <c r="J2" s="250" t="s">
        <v>2</v>
      </c>
      <c r="K2" s="251"/>
      <c r="L2" s="252"/>
      <c r="M2" s="81"/>
      <c r="N2" s="250" t="s">
        <v>3</v>
      </c>
      <c r="O2" s="251"/>
      <c r="P2" s="252"/>
      <c r="Q2" s="81"/>
      <c r="R2" s="158" t="s">
        <v>4</v>
      </c>
      <c r="S2" s="153"/>
    </row>
    <row r="3" spans="1:34" x14ac:dyDescent="0.3">
      <c r="B3" s="21"/>
      <c r="C3" s="7"/>
      <c r="D3" s="3" t="s">
        <v>5</v>
      </c>
      <c r="E3" s="23"/>
      <c r="F3" s="9" t="s">
        <v>6</v>
      </c>
      <c r="G3" s="9" t="s">
        <v>7</v>
      </c>
      <c r="H3" s="10" t="s">
        <v>1</v>
      </c>
      <c r="I3" s="82"/>
      <c r="J3" s="9" t="s">
        <v>8</v>
      </c>
      <c r="K3" s="9" t="s">
        <v>9</v>
      </c>
      <c r="L3" s="10" t="s">
        <v>2</v>
      </c>
      <c r="M3" s="82"/>
      <c r="N3" s="9" t="s">
        <v>10</v>
      </c>
      <c r="O3" s="9" t="s">
        <v>11</v>
      </c>
      <c r="P3" s="10" t="s">
        <v>3</v>
      </c>
      <c r="Q3" s="82"/>
      <c r="R3" s="9" t="s">
        <v>12</v>
      </c>
      <c r="S3" s="152"/>
    </row>
    <row r="4" spans="1:34" x14ac:dyDescent="0.3">
      <c r="B4" s="21"/>
      <c r="C4" s="7"/>
      <c r="D4" s="61" t="s">
        <v>13</v>
      </c>
      <c r="E4" s="62"/>
      <c r="F4" s="63"/>
      <c r="G4" s="63"/>
      <c r="H4" s="64"/>
      <c r="I4" s="83"/>
      <c r="J4" s="63"/>
      <c r="K4" s="63"/>
      <c r="L4" s="64"/>
      <c r="M4" s="83"/>
      <c r="N4" s="63"/>
      <c r="O4" s="63"/>
      <c r="P4" s="64"/>
      <c r="Q4" s="83"/>
      <c r="R4" s="63"/>
      <c r="S4" s="153"/>
    </row>
    <row r="5" spans="1:34" ht="14.5" x14ac:dyDescent="0.3">
      <c r="B5" s="21"/>
      <c r="C5" s="3"/>
      <c r="D5" s="73" t="s">
        <v>14</v>
      </c>
      <c r="E5" s="74"/>
      <c r="F5" s="75"/>
      <c r="G5" s="75"/>
      <c r="H5" s="76"/>
      <c r="I5" s="83"/>
      <c r="J5" s="75"/>
      <c r="K5" s="75"/>
      <c r="L5" s="76"/>
      <c r="M5" s="83"/>
      <c r="N5" s="75"/>
      <c r="O5" s="75"/>
      <c r="P5" s="76"/>
      <c r="Q5" s="83"/>
      <c r="R5" s="75"/>
      <c r="S5" s="153"/>
    </row>
    <row r="6" spans="1:34" x14ac:dyDescent="0.3">
      <c r="A6" s="119"/>
      <c r="B6" s="21"/>
      <c r="C6" s="3"/>
      <c r="D6" s="8" t="s">
        <v>15</v>
      </c>
      <c r="E6" s="65"/>
      <c r="F6" s="17">
        <f>F22+F14+F30+F46+F38+F54</f>
        <v>1974</v>
      </c>
      <c r="G6" s="17">
        <f>H6-F6</f>
        <v>2305</v>
      </c>
      <c r="H6" s="17">
        <f>H22+H14+H30+H46+H38+H54</f>
        <v>4279</v>
      </c>
      <c r="I6" s="59"/>
      <c r="J6" s="17">
        <f>J22+J14+J30+J46+J38+J54</f>
        <v>2066</v>
      </c>
      <c r="K6" s="17">
        <f>L6-J6</f>
        <v>2476</v>
      </c>
      <c r="L6" s="17">
        <f>L22+L14+L30+L46+L38+L54</f>
        <v>4542</v>
      </c>
      <c r="M6" s="59"/>
      <c r="N6" s="17">
        <f>N22+N14+N30+N46+N38+N54</f>
        <v>2451</v>
      </c>
      <c r="O6" s="17">
        <f>P6-N6</f>
        <v>3016</v>
      </c>
      <c r="P6" s="17">
        <f>P22+P14+P30+P46+P38+P54</f>
        <v>5467</v>
      </c>
      <c r="Q6" s="59"/>
      <c r="R6" s="17">
        <f>R22+R14+R30+R46+R38+R54</f>
        <v>2963</v>
      </c>
      <c r="S6" s="154"/>
      <c r="T6" s="84"/>
      <c r="U6" s="84"/>
      <c r="V6" s="84"/>
      <c r="X6" s="84"/>
      <c r="Y6" s="84"/>
      <c r="Z6" s="84"/>
      <c r="AB6" s="84"/>
      <c r="AC6" s="84"/>
      <c r="AD6" s="84"/>
      <c r="AF6" s="84"/>
      <c r="AG6" s="84"/>
      <c r="AH6" s="84"/>
    </row>
    <row r="7" spans="1:34" x14ac:dyDescent="0.3">
      <c r="A7" s="119"/>
      <c r="B7" s="21"/>
      <c r="C7" s="3"/>
      <c r="D7" s="14" t="s">
        <v>16</v>
      </c>
      <c r="E7" s="66"/>
      <c r="F7" s="49">
        <v>0.2</v>
      </c>
      <c r="G7" s="49">
        <v>0.09</v>
      </c>
      <c r="H7" s="49">
        <v>0.13</v>
      </c>
      <c r="I7" s="59"/>
      <c r="J7" s="49">
        <f>J6/F6-1</f>
        <v>4.6605876393110535E-2</v>
      </c>
      <c r="K7" s="49">
        <f>K6/G6-1</f>
        <v>7.4186550976138799E-2</v>
      </c>
      <c r="L7" s="49">
        <f>L6/H6-1</f>
        <v>6.1462958635195131E-2</v>
      </c>
      <c r="M7" s="59"/>
      <c r="N7" s="49">
        <f>N6/J6-1</f>
        <v>0.18635043562439502</v>
      </c>
      <c r="O7" s="49">
        <f>O6/K6-1</f>
        <v>0.21809369951534729</v>
      </c>
      <c r="P7" s="49">
        <f>P6/L6-1</f>
        <v>0.20365477763099959</v>
      </c>
      <c r="Q7" s="59"/>
      <c r="R7" s="49">
        <f>R6/N6-1</f>
        <v>0.20889432884536929</v>
      </c>
      <c r="S7" s="155"/>
      <c r="T7" s="84"/>
      <c r="U7" s="84"/>
      <c r="V7" s="84"/>
      <c r="X7" s="84"/>
      <c r="Y7" s="84"/>
      <c r="Z7" s="84"/>
      <c r="AB7" s="84"/>
      <c r="AC7" s="84"/>
      <c r="AD7" s="84"/>
      <c r="AF7" s="84"/>
    </row>
    <row r="8" spans="1:34" x14ac:dyDescent="0.3">
      <c r="A8" s="119"/>
      <c r="B8" s="21"/>
      <c r="C8" s="3"/>
      <c r="D8" s="14" t="s">
        <v>17</v>
      </c>
      <c r="E8" s="66"/>
      <c r="F8" s="49">
        <v>0.18</v>
      </c>
      <c r="G8" s="49">
        <v>0.14000000000000001</v>
      </c>
      <c r="H8" s="49">
        <v>0.16</v>
      </c>
      <c r="I8" s="59"/>
      <c r="J8" s="49">
        <v>0.18</v>
      </c>
      <c r="K8" s="49">
        <v>7.0000000000000007E-2</v>
      </c>
      <c r="L8" s="49">
        <v>0.17</v>
      </c>
      <c r="M8" s="59"/>
      <c r="N8" s="49">
        <v>0.16</v>
      </c>
      <c r="O8" s="49">
        <v>0.22</v>
      </c>
      <c r="P8" s="49">
        <v>0.19397283531409168</v>
      </c>
      <c r="Q8" s="59"/>
      <c r="R8" s="49">
        <v>0.26</v>
      </c>
      <c r="S8" s="155"/>
      <c r="T8" s="84"/>
      <c r="U8" s="84"/>
      <c r="V8" s="84"/>
      <c r="X8" s="84"/>
      <c r="Y8" s="84"/>
      <c r="Z8" s="84"/>
      <c r="AB8" s="84"/>
      <c r="AC8" s="84"/>
      <c r="AD8" s="84"/>
      <c r="AF8" s="84"/>
    </row>
    <row r="9" spans="1:34" ht="14.5" x14ac:dyDescent="0.3">
      <c r="A9" s="119"/>
      <c r="B9" s="21"/>
      <c r="C9" s="3"/>
      <c r="D9" s="8" t="s">
        <v>213</v>
      </c>
      <c r="E9" s="65"/>
      <c r="F9" s="17">
        <f>F25+F17+F33+F49+F41+F57</f>
        <v>-118</v>
      </c>
      <c r="G9" s="17">
        <f>H9-F9</f>
        <v>-182</v>
      </c>
      <c r="H9" s="17">
        <f>H25+H17+H33+H49+H41+H57</f>
        <v>-300</v>
      </c>
      <c r="I9" s="59"/>
      <c r="J9" s="17">
        <f>J25+J17+J33+J49+J41+J57</f>
        <v>-219</v>
      </c>
      <c r="K9" s="17">
        <f>L9-J9</f>
        <v>-113</v>
      </c>
      <c r="L9" s="17">
        <f>L25+L17+L33+L49+L41+L57</f>
        <v>-332</v>
      </c>
      <c r="M9" s="59"/>
      <c r="N9" s="17">
        <f>N25+N17+N33+N49+N41+N57</f>
        <v>14</v>
      </c>
      <c r="O9" s="17">
        <f>P9-N9</f>
        <v>122</v>
      </c>
      <c r="P9" s="17">
        <f>P25+P17+P33+P49+P41+P57</f>
        <v>136</v>
      </c>
      <c r="Q9" s="59"/>
      <c r="R9" s="17">
        <f>R25+R17+R33+R49+R41+R57</f>
        <v>229</v>
      </c>
      <c r="S9" s="154"/>
      <c r="T9" s="84"/>
      <c r="U9" s="84"/>
      <c r="V9" s="84"/>
      <c r="X9" s="84"/>
      <c r="Y9" s="84"/>
      <c r="Z9" s="84"/>
      <c r="AB9" s="84"/>
      <c r="AC9" s="84"/>
      <c r="AD9" s="84"/>
      <c r="AF9" s="84"/>
    </row>
    <row r="10" spans="1:34" x14ac:dyDescent="0.3">
      <c r="A10" s="119"/>
      <c r="B10" s="21"/>
      <c r="C10" s="3"/>
      <c r="D10" s="14" t="s">
        <v>211</v>
      </c>
      <c r="E10" s="66"/>
      <c r="F10" s="49">
        <f>F9/F6</f>
        <v>-5.9777102330293819E-2</v>
      </c>
      <c r="G10" s="49">
        <f>G9/G6</f>
        <v>-7.8958785249457694E-2</v>
      </c>
      <c r="H10" s="49">
        <f>H9/H6</f>
        <v>-7.0109838747370881E-2</v>
      </c>
      <c r="I10" s="59"/>
      <c r="J10" s="49">
        <f>J9/J6</f>
        <v>-0.10600193610842207</v>
      </c>
      <c r="K10" s="49">
        <f>K9/K6</f>
        <v>-4.5638126009693053E-2</v>
      </c>
      <c r="L10" s="49">
        <f>L9/L6</f>
        <v>-7.3095552619991191E-2</v>
      </c>
      <c r="M10" s="59"/>
      <c r="N10" s="49">
        <f>N9/N6</f>
        <v>5.7119543043655649E-3</v>
      </c>
      <c r="O10" s="49">
        <f t="shared" ref="O10" si="0">O9/O6</f>
        <v>4.0450928381962868E-2</v>
      </c>
      <c r="P10" s="49">
        <f>P9/P6</f>
        <v>2.487653191878544E-2</v>
      </c>
      <c r="Q10" s="59"/>
      <c r="R10" s="49">
        <f>R9/R6</f>
        <v>7.7286533918326017E-2</v>
      </c>
      <c r="S10" s="155"/>
      <c r="T10" s="84"/>
      <c r="U10" s="84"/>
      <c r="V10" s="84"/>
      <c r="X10" s="84"/>
      <c r="Y10" s="84"/>
      <c r="Z10" s="84"/>
      <c r="AB10" s="84"/>
      <c r="AC10" s="84"/>
      <c r="AD10" s="84"/>
      <c r="AF10" s="84"/>
    </row>
    <row r="11" spans="1:34" ht="14.5" x14ac:dyDescent="0.3">
      <c r="A11" s="119"/>
      <c r="B11" s="21"/>
      <c r="C11" s="3"/>
      <c r="D11" s="8" t="s">
        <v>19</v>
      </c>
      <c r="E11" s="65"/>
      <c r="F11" s="17">
        <f>F27+F19+F35+F51+F43+F59</f>
        <v>-157</v>
      </c>
      <c r="G11" s="17">
        <f>H11-F11</f>
        <v>-230</v>
      </c>
      <c r="H11" s="17">
        <f>H27+H19+H35+H51+H43+H59</f>
        <v>-387</v>
      </c>
      <c r="I11" s="59"/>
      <c r="J11" s="17">
        <f>J27+J19+J35+J51+J43+J59</f>
        <v>-262</v>
      </c>
      <c r="K11" s="17">
        <f>L11-J11</f>
        <v>-169</v>
      </c>
      <c r="L11" s="17">
        <f>L27+L19+L35+L51+L43+L59</f>
        <v>-431</v>
      </c>
      <c r="M11" s="59"/>
      <c r="N11" s="17">
        <f>N27+N19+N35+N51+N43+N59</f>
        <v>-36</v>
      </c>
      <c r="O11" s="17">
        <f>P11-N11</f>
        <v>74</v>
      </c>
      <c r="P11" s="17">
        <f>P27+P19+P35+P51+P43+P59</f>
        <v>38</v>
      </c>
      <c r="Q11" s="59"/>
      <c r="R11" s="17">
        <f>R27+R19+R35+R51+R43+R59</f>
        <v>181</v>
      </c>
      <c r="S11" s="154"/>
      <c r="T11" s="84"/>
      <c r="U11" s="84"/>
      <c r="V11" s="84"/>
      <c r="X11" s="84"/>
      <c r="Y11" s="84"/>
      <c r="Z11" s="84"/>
      <c r="AB11" s="84"/>
      <c r="AC11" s="84"/>
      <c r="AD11" s="84"/>
      <c r="AF11" s="84"/>
    </row>
    <row r="12" spans="1:34" x14ac:dyDescent="0.3">
      <c r="A12" s="119"/>
      <c r="B12" s="21"/>
      <c r="C12" s="3"/>
      <c r="D12" s="14" t="s">
        <v>212</v>
      </c>
      <c r="E12" s="66"/>
      <c r="F12" s="49">
        <f>F11/F6</f>
        <v>-7.9533941236068897E-2</v>
      </c>
      <c r="G12" s="49">
        <f>G11/G6</f>
        <v>-9.9783080260303691E-2</v>
      </c>
      <c r="H12" s="49">
        <f>H11/H6</f>
        <v>-9.0441691984108438E-2</v>
      </c>
      <c r="I12" s="59"/>
      <c r="J12" s="49">
        <f>J11/J6</f>
        <v>-0.12681510164569215</v>
      </c>
      <c r="K12" s="49">
        <f>K11/K6</f>
        <v>-6.8255250403877227E-2</v>
      </c>
      <c r="L12" s="49">
        <f>L11/L6</f>
        <v>-9.489211800968736E-2</v>
      </c>
      <c r="M12" s="59"/>
      <c r="N12" s="49">
        <f>N11/N6</f>
        <v>-1.4687882496940025E-2</v>
      </c>
      <c r="O12" s="49">
        <f t="shared" ref="O12" si="1">O11/O6</f>
        <v>2.4535809018567639E-2</v>
      </c>
      <c r="P12" s="49">
        <f>P11/P6</f>
        <v>6.9507956831900497E-3</v>
      </c>
      <c r="Q12" s="59"/>
      <c r="R12" s="49">
        <f>R11/R6</f>
        <v>6.1086736415794804E-2</v>
      </c>
      <c r="S12" s="155"/>
      <c r="T12" s="84"/>
      <c r="U12" s="84"/>
      <c r="V12" s="84"/>
      <c r="X12" s="84"/>
      <c r="Y12" s="84"/>
      <c r="Z12" s="84"/>
      <c r="AB12" s="84"/>
      <c r="AC12" s="84"/>
      <c r="AD12" s="84"/>
      <c r="AF12" s="84"/>
    </row>
    <row r="13" spans="1:34" ht="14.5" x14ac:dyDescent="0.3">
      <c r="A13" s="119"/>
      <c r="B13" s="21"/>
      <c r="C13" s="3"/>
      <c r="D13" s="70" t="s">
        <v>20</v>
      </c>
      <c r="E13" s="86"/>
      <c r="F13" s="12"/>
      <c r="G13" s="12"/>
      <c r="H13" s="12"/>
      <c r="I13" s="59"/>
      <c r="J13" s="12"/>
      <c r="K13" s="12"/>
      <c r="L13" s="12"/>
      <c r="M13" s="59"/>
      <c r="N13" s="12"/>
      <c r="O13" s="12"/>
      <c r="P13" s="12"/>
      <c r="Q13" s="59"/>
      <c r="R13" s="12"/>
      <c r="S13" s="153"/>
      <c r="T13" s="84"/>
      <c r="U13" s="84"/>
      <c r="V13" s="84"/>
      <c r="X13" s="84"/>
      <c r="Y13" s="84"/>
      <c r="Z13" s="84"/>
      <c r="AB13" s="84"/>
      <c r="AC13" s="84"/>
      <c r="AD13" s="84"/>
      <c r="AF13" s="84"/>
    </row>
    <row r="14" spans="1:34" x14ac:dyDescent="0.3">
      <c r="A14" s="119"/>
      <c r="B14" s="21"/>
      <c r="C14" s="3"/>
      <c r="D14" s="71" t="s">
        <v>15</v>
      </c>
      <c r="E14" s="65"/>
      <c r="F14" s="17">
        <f>'Food Delivery'!F6</f>
        <v>302</v>
      </c>
      <c r="G14" s="17">
        <f>H14-F14</f>
        <v>349</v>
      </c>
      <c r="H14" s="17">
        <f>'Food Delivery'!H6</f>
        <v>651</v>
      </c>
      <c r="I14" s="59"/>
      <c r="J14" s="17">
        <f>'Food Delivery'!J6</f>
        <v>460</v>
      </c>
      <c r="K14" s="17">
        <f>L14-J14</f>
        <v>506</v>
      </c>
      <c r="L14" s="17">
        <f>'Food Delivery'!L6</f>
        <v>966</v>
      </c>
      <c r="M14" s="59"/>
      <c r="N14" s="17">
        <f>'Food Delivery'!N6</f>
        <v>574</v>
      </c>
      <c r="O14" s="17">
        <f>P14-N14</f>
        <v>648</v>
      </c>
      <c r="P14" s="17">
        <f>'Food Delivery'!P6</f>
        <v>1222</v>
      </c>
      <c r="Q14" s="59"/>
      <c r="R14" s="17">
        <f>'Food Delivery'!R6</f>
        <v>674</v>
      </c>
      <c r="S14" s="154"/>
      <c r="T14" s="84"/>
      <c r="U14" s="84"/>
      <c r="V14" s="84"/>
      <c r="X14" s="84"/>
      <c r="Y14" s="84"/>
      <c r="Z14" s="84"/>
      <c r="AB14" s="84"/>
      <c r="AC14" s="84"/>
      <c r="AD14" s="84"/>
      <c r="AF14" s="84"/>
    </row>
    <row r="15" spans="1:34" x14ac:dyDescent="0.3">
      <c r="A15" s="119"/>
      <c r="B15" s="21"/>
      <c r="C15" s="3"/>
      <c r="D15" s="72" t="s">
        <v>16</v>
      </c>
      <c r="E15" s="66"/>
      <c r="F15" s="49">
        <v>0.44</v>
      </c>
      <c r="G15" s="49">
        <v>0.27</v>
      </c>
      <c r="H15" s="49">
        <v>0.34</v>
      </c>
      <c r="I15" s="59"/>
      <c r="J15" s="49">
        <f>J14/F14-1</f>
        <v>0.52317880794701987</v>
      </c>
      <c r="K15" s="49">
        <f>K14/G14-1</f>
        <v>0.44985673352435529</v>
      </c>
      <c r="L15" s="49">
        <f>L14/H14-1</f>
        <v>0.4838709677419355</v>
      </c>
      <c r="M15" s="59"/>
      <c r="N15" s="49">
        <f>N14/J14-1</f>
        <v>0.24782608695652164</v>
      </c>
      <c r="O15" s="49">
        <f>O14/K14-1</f>
        <v>0.28063241106719361</v>
      </c>
      <c r="P15" s="49">
        <f>P14/L14-1</f>
        <v>0.26501035196687361</v>
      </c>
      <c r="Q15" s="59"/>
      <c r="R15" s="49">
        <f>R14/N14-1</f>
        <v>0.17421602787456436</v>
      </c>
      <c r="S15" s="155"/>
      <c r="T15" s="84"/>
      <c r="U15" s="84"/>
      <c r="V15" s="84"/>
      <c r="X15" s="84"/>
      <c r="Y15" s="84"/>
      <c r="Z15" s="84"/>
      <c r="AB15" s="84"/>
      <c r="AC15" s="84"/>
      <c r="AD15" s="84"/>
      <c r="AF15" s="84"/>
    </row>
    <row r="16" spans="1:34" x14ac:dyDescent="0.3">
      <c r="A16" s="119"/>
      <c r="B16" s="21"/>
      <c r="C16" s="3"/>
      <c r="D16" s="72" t="s">
        <v>17</v>
      </c>
      <c r="E16" s="66"/>
      <c r="F16" s="49">
        <f>'Food Delivery'!F8</f>
        <v>0.38</v>
      </c>
      <c r="G16" s="49">
        <f>'Food Delivery'!G8</f>
        <v>0.23</v>
      </c>
      <c r="H16" s="49">
        <f>'Food Delivery'!H8</f>
        <v>0.28999999999999998</v>
      </c>
      <c r="I16" s="59"/>
      <c r="J16" s="49">
        <f>'Food Delivery'!J8</f>
        <v>0.39</v>
      </c>
      <c r="K16" s="49">
        <f>'Food Delivery'!K8</f>
        <v>0.3</v>
      </c>
      <c r="L16" s="49">
        <f>'Food Delivery'!L8</f>
        <v>0.35</v>
      </c>
      <c r="M16" s="59"/>
      <c r="N16" s="49">
        <f>'Food Delivery'!N8</f>
        <v>0.17</v>
      </c>
      <c r="O16" s="49">
        <f>'Food Delivery'!O8</f>
        <v>0.25</v>
      </c>
      <c r="P16" s="49">
        <f>'Food Delivery'!P8</f>
        <v>0.22</v>
      </c>
      <c r="Q16" s="59"/>
      <c r="R16" s="49">
        <f>'Food Delivery'!R8</f>
        <v>0.3</v>
      </c>
      <c r="S16" s="155"/>
      <c r="T16" s="84"/>
      <c r="U16" s="84"/>
      <c r="V16" s="84"/>
      <c r="X16" s="84"/>
      <c r="Y16" s="84"/>
      <c r="Z16" s="84"/>
      <c r="AB16" s="84"/>
      <c r="AC16" s="84"/>
      <c r="AD16" s="84"/>
      <c r="AF16" s="84"/>
    </row>
    <row r="17" spans="1:32" ht="14.5" x14ac:dyDescent="0.3">
      <c r="A17" s="119"/>
      <c r="B17" s="21"/>
      <c r="C17" s="3"/>
      <c r="D17" s="71" t="s">
        <v>213</v>
      </c>
      <c r="E17" s="65"/>
      <c r="F17" s="17">
        <v>-113</v>
      </c>
      <c r="G17" s="17">
        <f>H17-F17</f>
        <v>-113</v>
      </c>
      <c r="H17" s="17">
        <v>-226</v>
      </c>
      <c r="I17" s="59"/>
      <c r="J17" s="17">
        <v>-70</v>
      </c>
      <c r="K17" s="17">
        <f>L17-J17</f>
        <v>-42</v>
      </c>
      <c r="L17" s="17">
        <v>-112</v>
      </c>
      <c r="M17" s="59"/>
      <c r="N17" s="17">
        <v>11</v>
      </c>
      <c r="O17" s="17">
        <f>P17-N17</f>
        <v>66</v>
      </c>
      <c r="P17" s="17">
        <v>77</v>
      </c>
      <c r="Q17" s="59"/>
      <c r="R17" s="17">
        <v>97</v>
      </c>
      <c r="S17" s="154"/>
      <c r="T17" s="84"/>
      <c r="U17" s="84"/>
      <c r="V17" s="84"/>
      <c r="X17" s="84"/>
      <c r="Y17" s="84"/>
      <c r="Z17" s="84"/>
      <c r="AB17" s="84"/>
      <c r="AC17" s="84"/>
      <c r="AD17" s="84"/>
      <c r="AF17" s="84"/>
    </row>
    <row r="18" spans="1:32" x14ac:dyDescent="0.3">
      <c r="A18" s="119"/>
      <c r="B18" s="21"/>
      <c r="C18" s="3"/>
      <c r="D18" s="72" t="s">
        <v>211</v>
      </c>
      <c r="E18" s="66"/>
      <c r="F18" s="49">
        <f>F17/F14</f>
        <v>-0.3741721854304636</v>
      </c>
      <c r="G18" s="49">
        <f t="shared" ref="G18" si="2">G17/G14</f>
        <v>-0.32378223495702008</v>
      </c>
      <c r="H18" s="49">
        <f>H17/H14</f>
        <v>-0.34715821812596004</v>
      </c>
      <c r="I18" s="59"/>
      <c r="J18" s="49">
        <f>J17/J14</f>
        <v>-0.15217391304347827</v>
      </c>
      <c r="K18" s="49">
        <f t="shared" ref="K18" si="3">K17/K14</f>
        <v>-8.3003952569169967E-2</v>
      </c>
      <c r="L18" s="49">
        <f>L17/L14</f>
        <v>-0.11594202898550725</v>
      </c>
      <c r="M18" s="59"/>
      <c r="N18" s="49">
        <f>N17/N14</f>
        <v>1.9163763066202089E-2</v>
      </c>
      <c r="O18" s="49">
        <f t="shared" ref="O18" si="4">O17/O14</f>
        <v>0.10185185185185185</v>
      </c>
      <c r="P18" s="49">
        <f>P17/P14</f>
        <v>6.3011456628477902E-2</v>
      </c>
      <c r="Q18" s="59"/>
      <c r="R18" s="49">
        <f>R17/R14</f>
        <v>0.14391691394658754</v>
      </c>
      <c r="S18" s="155"/>
      <c r="T18" s="84"/>
      <c r="U18" s="84"/>
      <c r="V18" s="84"/>
      <c r="X18" s="84"/>
      <c r="Y18" s="84"/>
      <c r="Z18" s="84"/>
      <c r="AB18" s="84"/>
      <c r="AC18" s="84"/>
      <c r="AD18" s="84"/>
      <c r="AF18" s="84"/>
    </row>
    <row r="19" spans="1:32" ht="14.5" x14ac:dyDescent="0.3">
      <c r="A19" s="119"/>
      <c r="B19" s="21"/>
      <c r="C19" s="3"/>
      <c r="D19" s="71" t="s">
        <v>19</v>
      </c>
      <c r="E19" s="65"/>
      <c r="F19" s="17">
        <f>'Food Delivery'!F9</f>
        <v>-116</v>
      </c>
      <c r="G19" s="17">
        <f>H19-F19</f>
        <v>-117</v>
      </c>
      <c r="H19" s="17">
        <f>'Food Delivery'!H9</f>
        <v>-233</v>
      </c>
      <c r="I19" s="59"/>
      <c r="J19" s="17">
        <f>'Food Delivery'!J9</f>
        <v>-76</v>
      </c>
      <c r="K19" s="17">
        <f>L19-J19</f>
        <v>-48</v>
      </c>
      <c r="L19" s="17">
        <f>'Food Delivery'!L9</f>
        <v>-124</v>
      </c>
      <c r="M19" s="59"/>
      <c r="N19" s="17">
        <f>'Food Delivery'!N9</f>
        <v>5</v>
      </c>
      <c r="O19" s="17">
        <f>P19-N19</f>
        <v>62</v>
      </c>
      <c r="P19" s="17">
        <f>'Food Delivery'!P9</f>
        <v>67</v>
      </c>
      <c r="Q19" s="59"/>
      <c r="R19" s="17">
        <f>'Food Delivery'!R9</f>
        <v>94</v>
      </c>
      <c r="S19" s="154"/>
      <c r="T19" s="84"/>
      <c r="U19" s="84"/>
      <c r="V19" s="84"/>
      <c r="X19" s="84"/>
      <c r="Y19" s="84"/>
      <c r="Z19" s="84"/>
      <c r="AB19" s="84"/>
      <c r="AC19" s="84"/>
      <c r="AD19" s="84"/>
      <c r="AF19" s="84"/>
    </row>
    <row r="20" spans="1:32" x14ac:dyDescent="0.3">
      <c r="A20" s="119"/>
      <c r="B20" s="21"/>
      <c r="C20" s="3"/>
      <c r="D20" s="72" t="s">
        <v>212</v>
      </c>
      <c r="E20" s="66"/>
      <c r="F20" s="49">
        <f>F19/F14</f>
        <v>-0.38410596026490068</v>
      </c>
      <c r="G20" s="49">
        <f t="shared" ref="G20" si="5">G19/G14</f>
        <v>-0.33524355300859598</v>
      </c>
      <c r="H20" s="49">
        <f>H19/H14</f>
        <v>-0.3579109062980031</v>
      </c>
      <c r="I20" s="59"/>
      <c r="J20" s="49">
        <f>J19/J14</f>
        <v>-0.16521739130434782</v>
      </c>
      <c r="K20" s="49">
        <f t="shared" ref="K20" si="6">K19/K14</f>
        <v>-9.4861660079051377E-2</v>
      </c>
      <c r="L20" s="49">
        <f>L19/L14</f>
        <v>-0.12836438923395446</v>
      </c>
      <c r="M20" s="59"/>
      <c r="N20" s="49">
        <f>N19/N14</f>
        <v>8.7108013937282226E-3</v>
      </c>
      <c r="O20" s="49">
        <f t="shared" ref="O20" si="7">O19/O14</f>
        <v>9.5679012345679007E-2</v>
      </c>
      <c r="P20" s="49">
        <f>P19/P14</f>
        <v>5.4828150572831427E-2</v>
      </c>
      <c r="Q20" s="59"/>
      <c r="R20" s="49">
        <f>R19/R14</f>
        <v>0.1394658753709199</v>
      </c>
      <c r="S20" s="155"/>
      <c r="T20" s="84"/>
      <c r="U20" s="84"/>
      <c r="V20" s="84"/>
      <c r="X20" s="84"/>
      <c r="Y20" s="84"/>
      <c r="Z20" s="84"/>
      <c r="AB20" s="84"/>
      <c r="AC20" s="84"/>
      <c r="AD20" s="84"/>
      <c r="AF20" s="84"/>
    </row>
    <row r="21" spans="1:32" x14ac:dyDescent="0.3">
      <c r="A21" s="119"/>
      <c r="B21" s="21"/>
      <c r="C21" s="3"/>
      <c r="D21" s="70" t="s">
        <v>21</v>
      </c>
      <c r="E21" s="86"/>
      <c r="F21" s="12"/>
      <c r="G21" s="12"/>
      <c r="H21" s="12"/>
      <c r="I21" s="59"/>
      <c r="J21" s="12"/>
      <c r="K21" s="12"/>
      <c r="L21" s="12"/>
      <c r="M21" s="59"/>
      <c r="N21" s="12"/>
      <c r="O21" s="12"/>
      <c r="P21" s="12"/>
      <c r="Q21" s="59"/>
      <c r="R21" s="12"/>
      <c r="S21" s="153"/>
      <c r="T21" s="84"/>
      <c r="U21" s="84"/>
      <c r="V21" s="84"/>
      <c r="X21" s="84"/>
      <c r="Y21" s="84"/>
      <c r="Z21" s="84"/>
      <c r="AB21" s="84"/>
      <c r="AC21" s="84"/>
      <c r="AD21" s="84"/>
      <c r="AF21" s="84"/>
    </row>
    <row r="22" spans="1:32" x14ac:dyDescent="0.3">
      <c r="A22" s="119"/>
      <c r="B22" s="21"/>
      <c r="C22" s="3"/>
      <c r="D22" s="71" t="s">
        <v>15</v>
      </c>
      <c r="E22" s="65"/>
      <c r="F22" s="17">
        <f>Classifieds!F12</f>
        <v>273</v>
      </c>
      <c r="G22" s="17">
        <f>H22-F22</f>
        <v>248</v>
      </c>
      <c r="H22" s="17">
        <f>Classifieds!H12</f>
        <v>521</v>
      </c>
      <c r="I22" s="59"/>
      <c r="J22" s="17">
        <f>Classifieds!J12</f>
        <v>247</v>
      </c>
      <c r="K22" s="17">
        <f>L22-J22</f>
        <v>272</v>
      </c>
      <c r="L22" s="17">
        <f>Classifieds!L12</f>
        <v>519</v>
      </c>
      <c r="M22" s="59"/>
      <c r="N22" s="17">
        <f>Classifieds!N12</f>
        <v>342</v>
      </c>
      <c r="O22" s="17">
        <f>P22-N22</f>
        <v>365</v>
      </c>
      <c r="P22" s="17">
        <f>Classifieds!P12</f>
        <v>707</v>
      </c>
      <c r="Q22" s="59"/>
      <c r="R22" s="17">
        <f>Classifieds!R12</f>
        <v>399</v>
      </c>
      <c r="S22" s="154"/>
      <c r="T22" s="84"/>
      <c r="U22" s="84"/>
      <c r="V22" s="84"/>
      <c r="X22" s="84"/>
      <c r="Y22" s="84"/>
      <c r="Z22" s="84"/>
      <c r="AB22" s="84"/>
      <c r="AC22" s="84"/>
      <c r="AD22" s="84"/>
      <c r="AF22" s="84"/>
    </row>
    <row r="23" spans="1:32" x14ac:dyDescent="0.3">
      <c r="A23" s="119"/>
      <c r="B23" s="21"/>
      <c r="C23" s="3"/>
      <c r="D23" s="72" t="s">
        <v>16</v>
      </c>
      <c r="E23" s="66"/>
      <c r="F23" s="49">
        <v>0.36</v>
      </c>
      <c r="G23" s="49">
        <v>0.06</v>
      </c>
      <c r="H23" s="49">
        <v>0.2</v>
      </c>
      <c r="I23" s="59"/>
      <c r="J23" s="49">
        <f>J22/F22-1</f>
        <v>-9.5238095238095233E-2</v>
      </c>
      <c r="K23" s="49">
        <f>K22/G22-1</f>
        <v>9.6774193548387011E-2</v>
      </c>
      <c r="L23" s="49">
        <f>L22/H22-1</f>
        <v>-3.8387715930902067E-3</v>
      </c>
      <c r="M23" s="59"/>
      <c r="N23" s="49">
        <f>N22/J22-1</f>
        <v>0.38461538461538458</v>
      </c>
      <c r="O23" s="49">
        <f>O22/K22-1</f>
        <v>0.34191176470588225</v>
      </c>
      <c r="P23" s="49">
        <f>P22/L22-1</f>
        <v>0.36223506743737954</v>
      </c>
      <c r="Q23" s="59"/>
      <c r="R23" s="49">
        <f>R22/N22-1</f>
        <v>0.16666666666666674</v>
      </c>
      <c r="S23" s="155"/>
      <c r="T23" s="84"/>
      <c r="U23" s="84"/>
      <c r="V23" s="84"/>
      <c r="X23" s="84"/>
      <c r="Y23" s="84"/>
      <c r="Z23" s="84"/>
      <c r="AB23" s="84"/>
      <c r="AC23" s="84"/>
      <c r="AD23" s="84"/>
      <c r="AF23" s="84"/>
    </row>
    <row r="24" spans="1:32" ht="14.5" x14ac:dyDescent="0.3">
      <c r="A24" s="119"/>
      <c r="B24" s="21"/>
      <c r="C24" s="3"/>
      <c r="D24" s="72" t="s">
        <v>22</v>
      </c>
      <c r="E24" s="66"/>
      <c r="F24" s="49">
        <f>Classifieds!F14</f>
        <v>0.25</v>
      </c>
      <c r="G24" s="49">
        <f>Classifieds!G14</f>
        <v>0.2</v>
      </c>
      <c r="H24" s="49">
        <f>Classifieds!H14</f>
        <v>0.22</v>
      </c>
      <c r="I24" s="59"/>
      <c r="J24" s="49">
        <f>Classifieds!J14</f>
        <v>0.19</v>
      </c>
      <c r="K24" s="49">
        <f>Classifieds!K14</f>
        <v>0.22</v>
      </c>
      <c r="L24" s="49">
        <f>Classifieds!L14</f>
        <v>0.21</v>
      </c>
      <c r="M24" s="59"/>
      <c r="N24" s="49">
        <f>Classifieds!N14</f>
        <v>0.32</v>
      </c>
      <c r="O24" s="49">
        <f>Classifieds!O14</f>
        <v>0.22</v>
      </c>
      <c r="P24" s="49">
        <f>Classifieds!P14</f>
        <v>0.27</v>
      </c>
      <c r="Q24" s="59"/>
      <c r="R24" s="49">
        <f>Classifieds!R14</f>
        <v>0.2</v>
      </c>
      <c r="S24" s="155"/>
      <c r="T24" s="84"/>
      <c r="U24" s="84"/>
      <c r="V24" s="84"/>
      <c r="X24" s="84"/>
      <c r="Y24" s="84"/>
      <c r="Z24" s="84"/>
      <c r="AB24" s="84"/>
      <c r="AC24" s="84"/>
      <c r="AD24" s="84"/>
      <c r="AF24" s="84"/>
    </row>
    <row r="25" spans="1:32" x14ac:dyDescent="0.3">
      <c r="A25" s="119"/>
      <c r="B25" s="21"/>
      <c r="C25" s="3"/>
      <c r="D25" s="71" t="s">
        <v>18</v>
      </c>
      <c r="E25" s="65"/>
      <c r="F25" s="17">
        <v>61</v>
      </c>
      <c r="G25" s="17">
        <f>H25-F25</f>
        <v>23</v>
      </c>
      <c r="H25" s="17">
        <v>84</v>
      </c>
      <c r="I25" s="59"/>
      <c r="J25" s="17">
        <v>45</v>
      </c>
      <c r="K25" s="17">
        <f>L25-J25</f>
        <v>28</v>
      </c>
      <c r="L25" s="17">
        <v>73</v>
      </c>
      <c r="M25" s="59"/>
      <c r="N25" s="17">
        <v>102</v>
      </c>
      <c r="O25" s="17">
        <f>P25-N25</f>
        <v>85</v>
      </c>
      <c r="P25" s="17">
        <v>187</v>
      </c>
      <c r="Q25" s="59"/>
      <c r="R25" s="17">
        <v>140</v>
      </c>
      <c r="S25" s="154"/>
      <c r="T25" s="84"/>
      <c r="U25" s="84"/>
      <c r="V25" s="84"/>
      <c r="X25" s="84"/>
      <c r="Y25" s="84"/>
      <c r="Z25" s="84"/>
      <c r="AB25" s="84"/>
      <c r="AC25" s="84"/>
      <c r="AD25" s="84"/>
      <c r="AF25" s="84"/>
    </row>
    <row r="26" spans="1:32" x14ac:dyDescent="0.3">
      <c r="A26" s="119"/>
      <c r="B26" s="21"/>
      <c r="C26" s="3"/>
      <c r="D26" s="72" t="s">
        <v>211</v>
      </c>
      <c r="E26" s="66"/>
      <c r="F26" s="49">
        <f>F25/F22</f>
        <v>0.22344322344322345</v>
      </c>
      <c r="G26" s="49">
        <f t="shared" ref="G26" si="8">G25/G22</f>
        <v>9.2741935483870969E-2</v>
      </c>
      <c r="H26" s="49">
        <f>H25/H22</f>
        <v>0.16122840690978887</v>
      </c>
      <c r="I26" s="59"/>
      <c r="J26" s="49">
        <f>J25/J22</f>
        <v>0.18218623481781376</v>
      </c>
      <c r="K26" s="49">
        <f t="shared" ref="K26" si="9">K25/K22</f>
        <v>0.10294117647058823</v>
      </c>
      <c r="L26" s="49">
        <f>L25/L22</f>
        <v>0.14065510597302505</v>
      </c>
      <c r="M26" s="59"/>
      <c r="N26" s="49">
        <f>N25/N22</f>
        <v>0.2982456140350877</v>
      </c>
      <c r="O26" s="49">
        <f t="shared" ref="O26" si="10">O25/O22</f>
        <v>0.23287671232876711</v>
      </c>
      <c r="P26" s="49">
        <f>P25/P22</f>
        <v>0.26449787835926447</v>
      </c>
      <c r="Q26" s="59"/>
      <c r="R26" s="49">
        <f>R25/R22</f>
        <v>0.35087719298245612</v>
      </c>
      <c r="S26" s="155"/>
      <c r="T26" s="84"/>
      <c r="U26" s="84"/>
      <c r="V26" s="84"/>
      <c r="X26" s="84"/>
      <c r="Y26" s="84"/>
      <c r="Z26" s="84"/>
      <c r="AB26" s="84"/>
      <c r="AC26" s="84"/>
      <c r="AD26" s="84"/>
      <c r="AF26" s="84"/>
    </row>
    <row r="27" spans="1:32" x14ac:dyDescent="0.3">
      <c r="A27" s="119"/>
      <c r="B27" s="21"/>
      <c r="C27" s="3"/>
      <c r="D27" s="71" t="s">
        <v>23</v>
      </c>
      <c r="E27" s="65"/>
      <c r="F27" s="17">
        <f>Classifieds!F15</f>
        <v>51</v>
      </c>
      <c r="G27" s="17">
        <f>H27-F27</f>
        <v>14</v>
      </c>
      <c r="H27" s="17">
        <f>Classifieds!H15</f>
        <v>65</v>
      </c>
      <c r="I27" s="59"/>
      <c r="J27" s="17">
        <f>Classifieds!J15</f>
        <v>38</v>
      </c>
      <c r="K27" s="17">
        <f>L27-J27</f>
        <v>18</v>
      </c>
      <c r="L27" s="17">
        <f>Classifieds!L15</f>
        <v>56</v>
      </c>
      <c r="M27" s="59"/>
      <c r="N27" s="17">
        <f>Classifieds!N15</f>
        <v>94</v>
      </c>
      <c r="O27" s="17">
        <f>P27-N27</f>
        <v>78</v>
      </c>
      <c r="P27" s="17">
        <f>Classifieds!P15</f>
        <v>172</v>
      </c>
      <c r="Q27" s="59"/>
      <c r="R27" s="17">
        <f>Classifieds!R15</f>
        <v>133</v>
      </c>
      <c r="S27" s="154"/>
      <c r="T27" s="84"/>
      <c r="U27" s="84"/>
      <c r="V27" s="84"/>
      <c r="X27" s="84"/>
      <c r="Y27" s="84"/>
      <c r="Z27" s="84"/>
      <c r="AB27" s="84"/>
      <c r="AC27" s="84"/>
      <c r="AD27" s="84"/>
      <c r="AF27" s="84"/>
    </row>
    <row r="28" spans="1:32" x14ac:dyDescent="0.3">
      <c r="A28" s="119"/>
      <c r="B28" s="21"/>
      <c r="C28" s="3"/>
      <c r="D28" s="72" t="s">
        <v>212</v>
      </c>
      <c r="E28" s="66"/>
      <c r="F28" s="49">
        <f>F27/F22</f>
        <v>0.18681318681318682</v>
      </c>
      <c r="G28" s="49">
        <f t="shared" ref="G28" si="11">G27/G22</f>
        <v>5.6451612903225805E-2</v>
      </c>
      <c r="H28" s="49">
        <f>H27/H22</f>
        <v>0.12476007677543186</v>
      </c>
      <c r="I28" s="59"/>
      <c r="J28" s="49">
        <f>J27/J22</f>
        <v>0.15384615384615385</v>
      </c>
      <c r="K28" s="49">
        <f t="shared" ref="K28" si="12">K27/K22</f>
        <v>6.6176470588235295E-2</v>
      </c>
      <c r="L28" s="49">
        <f>L27/L22</f>
        <v>0.10789980732177264</v>
      </c>
      <c r="M28" s="59"/>
      <c r="N28" s="49">
        <f>N27/N22</f>
        <v>0.27485380116959063</v>
      </c>
      <c r="O28" s="49">
        <f t="shared" ref="O28" si="13">O27/O22</f>
        <v>0.21369863013698631</v>
      </c>
      <c r="P28" s="49">
        <f>P27/P22</f>
        <v>0.24328147100424327</v>
      </c>
      <c r="Q28" s="59"/>
      <c r="R28" s="49">
        <f>R27/R22</f>
        <v>0.33333333333333331</v>
      </c>
      <c r="S28" s="155"/>
      <c r="T28" s="84"/>
      <c r="U28" s="84"/>
      <c r="V28" s="84"/>
      <c r="X28" s="84"/>
      <c r="Y28" s="84"/>
      <c r="Z28" s="84"/>
      <c r="AB28" s="84"/>
      <c r="AC28" s="84"/>
      <c r="AD28" s="84"/>
      <c r="AF28" s="84"/>
    </row>
    <row r="29" spans="1:32" x14ac:dyDescent="0.3">
      <c r="A29" s="119"/>
      <c r="B29" s="21"/>
      <c r="C29" s="3"/>
      <c r="D29" s="70" t="s">
        <v>24</v>
      </c>
      <c r="E29" s="86"/>
      <c r="F29" s="12"/>
      <c r="G29" s="12"/>
      <c r="H29" s="12"/>
      <c r="I29" s="59"/>
      <c r="J29" s="12"/>
      <c r="K29" s="12"/>
      <c r="L29" s="12"/>
      <c r="M29" s="59"/>
      <c r="N29" s="12"/>
      <c r="O29" s="12"/>
      <c r="P29" s="12"/>
      <c r="Q29" s="59"/>
      <c r="R29" s="12"/>
      <c r="S29" s="153"/>
      <c r="T29" s="84"/>
      <c r="U29" s="84"/>
      <c r="V29" s="84"/>
      <c r="X29" s="84"/>
      <c r="Y29" s="84"/>
      <c r="Z29" s="84"/>
      <c r="AB29" s="84"/>
      <c r="AC29" s="84"/>
      <c r="AD29" s="84"/>
      <c r="AF29" s="84"/>
    </row>
    <row r="30" spans="1:32" ht="15.65" customHeight="1" x14ac:dyDescent="0.3">
      <c r="A30" s="119"/>
      <c r="B30" s="21"/>
      <c r="C30" s="3"/>
      <c r="D30" s="71" t="s">
        <v>15</v>
      </c>
      <c r="E30" s="60"/>
      <c r="F30" s="17">
        <f>'Payments &amp; Fintech'!F6</f>
        <v>309</v>
      </c>
      <c r="G30" s="17">
        <f>H30-F30</f>
        <v>377</v>
      </c>
      <c r="H30" s="17">
        <f>'Payments &amp; Fintech'!H6</f>
        <v>686</v>
      </c>
      <c r="I30" s="59"/>
      <c r="J30" s="17">
        <f>'Payments &amp; Fintech'!J6</f>
        <v>412</v>
      </c>
      <c r="K30" s="17">
        <f>L30-J30</f>
        <v>491</v>
      </c>
      <c r="L30" s="17">
        <f>'Payments &amp; Fintech'!L6</f>
        <v>903</v>
      </c>
      <c r="M30" s="59"/>
      <c r="N30" s="17">
        <f>'Payments &amp; Fintech'!N6</f>
        <v>497</v>
      </c>
      <c r="O30" s="17">
        <f>P30-N30</f>
        <v>609</v>
      </c>
      <c r="P30" s="17">
        <f>'Payments &amp; Fintech'!P6</f>
        <v>1106</v>
      </c>
      <c r="Q30" s="59"/>
      <c r="R30" s="17">
        <f>'Payments &amp; Fintech'!R6</f>
        <v>636</v>
      </c>
      <c r="S30" s="154"/>
      <c r="T30" s="84"/>
      <c r="U30" s="84"/>
      <c r="V30" s="84"/>
      <c r="X30" s="84"/>
      <c r="Y30" s="84"/>
      <c r="Z30" s="84"/>
      <c r="AB30" s="84"/>
      <c r="AC30" s="84"/>
      <c r="AD30" s="84"/>
      <c r="AF30" s="84"/>
    </row>
    <row r="31" spans="1:32" x14ac:dyDescent="0.3">
      <c r="A31" s="119"/>
      <c r="B31" s="21"/>
      <c r="C31" s="3"/>
      <c r="D31" s="72" t="s">
        <v>16</v>
      </c>
      <c r="E31" s="60"/>
      <c r="F31" s="49">
        <v>0.37</v>
      </c>
      <c r="G31" s="49">
        <v>0.3</v>
      </c>
      <c r="H31" s="49">
        <v>0.33</v>
      </c>
      <c r="I31" s="59"/>
      <c r="J31" s="49">
        <f>J30/F30-1</f>
        <v>0.33333333333333326</v>
      </c>
      <c r="K31" s="49">
        <f>K30/G30-1</f>
        <v>0.3023872679045092</v>
      </c>
      <c r="L31" s="49">
        <f>L30/H30-1</f>
        <v>0.31632653061224492</v>
      </c>
      <c r="M31" s="59"/>
      <c r="N31" s="49">
        <f>N30/J30-1</f>
        <v>0.2063106796116505</v>
      </c>
      <c r="O31" s="49">
        <f>O30/K30-1</f>
        <v>0.24032586558044811</v>
      </c>
      <c r="P31" s="49">
        <f>P30/L30-1</f>
        <v>0.22480620155038755</v>
      </c>
      <c r="Q31" s="59"/>
      <c r="R31" s="49">
        <f>R30/N30-1</f>
        <v>0.27967806841046272</v>
      </c>
      <c r="S31" s="155"/>
      <c r="T31" s="84"/>
      <c r="U31" s="84"/>
      <c r="V31" s="84"/>
      <c r="X31" s="84"/>
      <c r="Y31" s="84"/>
      <c r="Z31" s="84"/>
      <c r="AB31" s="84"/>
      <c r="AC31" s="84"/>
      <c r="AD31" s="84"/>
      <c r="AF31" s="84"/>
    </row>
    <row r="32" spans="1:32" x14ac:dyDescent="0.3">
      <c r="A32" s="119"/>
      <c r="B32" s="21"/>
      <c r="C32" s="3"/>
      <c r="D32" s="72" t="s">
        <v>17</v>
      </c>
      <c r="E32" s="60"/>
      <c r="F32" s="49">
        <f>'Payments &amp; Fintech'!F8</f>
        <v>0.4</v>
      </c>
      <c r="G32" s="49">
        <f>'Payments &amp; Fintech'!G8</f>
        <v>0.42</v>
      </c>
      <c r="H32" s="49">
        <f>'Payments &amp; Fintech'!H8</f>
        <v>0.41</v>
      </c>
      <c r="I32" s="59"/>
      <c r="J32" s="49">
        <f>'Payments &amp; Fintech'!J8</f>
        <v>0.56999999999999995</v>
      </c>
      <c r="K32" s="49">
        <f>'Payments &amp; Fintech'!K8</f>
        <v>0.48</v>
      </c>
      <c r="L32" s="49">
        <f>'Payments &amp; Fintech'!L8</f>
        <v>0.52</v>
      </c>
      <c r="M32" s="59"/>
      <c r="N32" s="49">
        <f>'Payments &amp; Fintech'!N8</f>
        <v>0.32</v>
      </c>
      <c r="O32" s="49">
        <f>'Payments &amp; Fintech'!O8</f>
        <v>0.44</v>
      </c>
      <c r="P32" s="49">
        <f>'Payments &amp; Fintech'!P8</f>
        <v>0.38</v>
      </c>
      <c r="Q32" s="59"/>
      <c r="R32" s="49">
        <f>'Payments &amp; Fintech'!R8</f>
        <v>0.45</v>
      </c>
      <c r="S32" s="155"/>
      <c r="T32" s="84"/>
      <c r="U32" s="84"/>
      <c r="V32" s="84"/>
      <c r="X32" s="84"/>
      <c r="Y32" s="84"/>
      <c r="Z32" s="84"/>
      <c r="AB32" s="84"/>
      <c r="AC32" s="84"/>
      <c r="AD32" s="84"/>
      <c r="AF32" s="84"/>
    </row>
    <row r="33" spans="1:32" x14ac:dyDescent="0.3">
      <c r="A33" s="119"/>
      <c r="B33" s="21"/>
      <c r="C33" s="3"/>
      <c r="D33" s="71" t="s">
        <v>18</v>
      </c>
      <c r="E33" s="60"/>
      <c r="F33" s="17">
        <v>-24</v>
      </c>
      <c r="G33" s="17">
        <f>H33-F33</f>
        <v>-15</v>
      </c>
      <c r="H33" s="17">
        <v>-39</v>
      </c>
      <c r="I33" s="59"/>
      <c r="J33" s="17">
        <v>-76</v>
      </c>
      <c r="K33" s="17">
        <f>L33-J33</f>
        <v>-1</v>
      </c>
      <c r="L33" s="17">
        <v>-77</v>
      </c>
      <c r="M33" s="59"/>
      <c r="N33" s="17">
        <v>-18</v>
      </c>
      <c r="O33" s="17">
        <f>P33-N33</f>
        <v>-5</v>
      </c>
      <c r="P33" s="17">
        <v>-23</v>
      </c>
      <c r="Q33" s="59"/>
      <c r="R33" s="17">
        <v>-8</v>
      </c>
      <c r="S33" s="154"/>
      <c r="T33" s="84"/>
      <c r="U33" s="84"/>
      <c r="V33" s="84"/>
      <c r="X33" s="84"/>
      <c r="Y33" s="84"/>
      <c r="Z33" s="84"/>
      <c r="AB33" s="84"/>
      <c r="AC33" s="84"/>
      <c r="AD33" s="84"/>
      <c r="AF33" s="84"/>
    </row>
    <row r="34" spans="1:32" x14ac:dyDescent="0.3">
      <c r="A34" s="119"/>
      <c r="B34" s="21"/>
      <c r="C34" s="3"/>
      <c r="D34" s="72" t="s">
        <v>211</v>
      </c>
      <c r="E34" s="60"/>
      <c r="F34" s="49">
        <f>F33/F30</f>
        <v>-7.7669902912621352E-2</v>
      </c>
      <c r="G34" s="49">
        <f t="shared" ref="G34" si="14">G33/G30</f>
        <v>-3.9787798408488062E-2</v>
      </c>
      <c r="H34" s="49">
        <f>H33/H30</f>
        <v>-5.6851311953352766E-2</v>
      </c>
      <c r="I34" s="59"/>
      <c r="J34" s="49">
        <f>J33/J30</f>
        <v>-0.18446601941747573</v>
      </c>
      <c r="K34" s="49">
        <f t="shared" ref="K34" si="15">K33/K30</f>
        <v>-2.0366598778004071E-3</v>
      </c>
      <c r="L34" s="49">
        <f>L33/L30</f>
        <v>-8.5271317829457363E-2</v>
      </c>
      <c r="M34" s="59"/>
      <c r="N34" s="49">
        <f>N33/N30</f>
        <v>-3.6217303822937627E-2</v>
      </c>
      <c r="O34" s="49">
        <f t="shared" ref="O34" si="16">O33/O30</f>
        <v>-8.2101806239737278E-3</v>
      </c>
      <c r="P34" s="49">
        <f>P33/P30</f>
        <v>-2.0795660036166366E-2</v>
      </c>
      <c r="Q34" s="59"/>
      <c r="R34" s="49">
        <f>R33/R30</f>
        <v>-1.2578616352201259E-2</v>
      </c>
      <c r="S34" s="155"/>
      <c r="T34" s="84"/>
      <c r="U34" s="84"/>
      <c r="V34" s="84"/>
      <c r="X34" s="84"/>
      <c r="Y34" s="84"/>
      <c r="Z34" s="84"/>
      <c r="AB34" s="84"/>
      <c r="AC34" s="84"/>
      <c r="AD34" s="84"/>
      <c r="AF34" s="84"/>
    </row>
    <row r="35" spans="1:32" x14ac:dyDescent="0.3">
      <c r="A35" s="119"/>
      <c r="B35" s="21"/>
      <c r="C35" s="3"/>
      <c r="D35" s="71" t="s">
        <v>23</v>
      </c>
      <c r="E35" s="60"/>
      <c r="F35" s="17">
        <f>'Payments &amp; Fintech'!F9</f>
        <v>-27</v>
      </c>
      <c r="G35" s="17">
        <f>H35-F35</f>
        <v>-19</v>
      </c>
      <c r="H35" s="17">
        <f>'Payments &amp; Fintech'!H9</f>
        <v>-46</v>
      </c>
      <c r="I35" s="59"/>
      <c r="J35" s="17">
        <f>'Payments &amp; Fintech'!J9</f>
        <v>-80</v>
      </c>
      <c r="K35" s="17">
        <f>L35-J35</f>
        <v>-3</v>
      </c>
      <c r="L35" s="17">
        <f>'Payments &amp; Fintech'!L9</f>
        <v>-83</v>
      </c>
      <c r="M35" s="59"/>
      <c r="N35" s="17">
        <f>'Payments &amp; Fintech'!N9</f>
        <v>-22</v>
      </c>
      <c r="O35" s="17">
        <f>P35-N35</f>
        <v>-9</v>
      </c>
      <c r="P35" s="17">
        <f>'Payments &amp; Fintech'!P9</f>
        <v>-31</v>
      </c>
      <c r="Q35" s="59"/>
      <c r="R35" s="17">
        <f>'Payments &amp; Fintech'!R9</f>
        <v>-11</v>
      </c>
      <c r="S35" s="154"/>
      <c r="T35" s="84"/>
      <c r="U35" s="84"/>
      <c r="V35" s="84"/>
      <c r="X35" s="84"/>
      <c r="Y35" s="84"/>
      <c r="Z35" s="84"/>
      <c r="AB35" s="84"/>
      <c r="AC35" s="84"/>
      <c r="AD35" s="84"/>
      <c r="AF35" s="84"/>
    </row>
    <row r="36" spans="1:32" x14ac:dyDescent="0.3">
      <c r="A36" s="119"/>
      <c r="B36" s="21"/>
      <c r="C36" s="3"/>
      <c r="D36" s="72" t="s">
        <v>212</v>
      </c>
      <c r="E36" s="60"/>
      <c r="F36" s="49">
        <f>F35/F30</f>
        <v>-8.7378640776699032E-2</v>
      </c>
      <c r="G36" s="49">
        <f t="shared" ref="G36" si="17">G35/G30</f>
        <v>-5.0397877984084884E-2</v>
      </c>
      <c r="H36" s="49">
        <f>H35/H30</f>
        <v>-6.7055393586005832E-2</v>
      </c>
      <c r="I36" s="59"/>
      <c r="J36" s="49">
        <f>J35/J30</f>
        <v>-0.1941747572815534</v>
      </c>
      <c r="K36" s="49">
        <f t="shared" ref="K36" si="18">K35/K30</f>
        <v>-6.1099796334012219E-3</v>
      </c>
      <c r="L36" s="49">
        <f>L35/L30</f>
        <v>-9.1915836101882614E-2</v>
      </c>
      <c r="M36" s="59"/>
      <c r="N36" s="49">
        <f>N35/N30</f>
        <v>-4.4265593561368208E-2</v>
      </c>
      <c r="O36" s="49">
        <f t="shared" ref="O36" si="19">O35/O30</f>
        <v>-1.4778325123152709E-2</v>
      </c>
      <c r="P36" s="49">
        <f>P35/P30</f>
        <v>-2.8028933092224231E-2</v>
      </c>
      <c r="Q36" s="59"/>
      <c r="R36" s="49">
        <f>R35/R30</f>
        <v>-1.7295597484276729E-2</v>
      </c>
      <c r="S36" s="155"/>
      <c r="T36" s="84"/>
      <c r="U36" s="84"/>
      <c r="V36" s="84"/>
      <c r="X36" s="84"/>
      <c r="Y36" s="84"/>
      <c r="Z36" s="84"/>
      <c r="AB36" s="84"/>
      <c r="AC36" s="84"/>
      <c r="AD36" s="84"/>
      <c r="AF36" s="84"/>
    </row>
    <row r="37" spans="1:32" x14ac:dyDescent="0.3">
      <c r="A37" s="119"/>
      <c r="B37" s="21"/>
      <c r="C37" s="3"/>
      <c r="D37" s="70" t="s">
        <v>25</v>
      </c>
      <c r="E37" s="86"/>
      <c r="F37" s="12"/>
      <c r="G37" s="12"/>
      <c r="H37" s="12"/>
      <c r="I37" s="59"/>
      <c r="J37" s="12"/>
      <c r="K37" s="12"/>
      <c r="L37" s="12"/>
      <c r="M37" s="59"/>
      <c r="N37" s="12"/>
      <c r="O37" s="12"/>
      <c r="P37" s="12"/>
      <c r="Q37" s="59"/>
      <c r="R37" s="12"/>
      <c r="S37" s="153"/>
      <c r="T37" s="84"/>
      <c r="U37" s="84"/>
      <c r="V37" s="84"/>
      <c r="X37" s="84"/>
      <c r="Y37" s="84"/>
      <c r="Z37" s="84"/>
      <c r="AB37" s="84"/>
      <c r="AC37" s="84"/>
      <c r="AD37" s="84"/>
      <c r="AF37" s="84"/>
    </row>
    <row r="38" spans="1:32" x14ac:dyDescent="0.3">
      <c r="A38" s="119"/>
      <c r="B38" s="21"/>
      <c r="C38" s="3"/>
      <c r="D38" s="71" t="s">
        <v>15</v>
      </c>
      <c r="E38" s="60"/>
      <c r="F38" s="17">
        <f>Etail!F6</f>
        <v>1026</v>
      </c>
      <c r="G38" s="17">
        <f>H38-F38</f>
        <v>1223</v>
      </c>
      <c r="H38" s="17">
        <f>Etail!H6</f>
        <v>2249</v>
      </c>
      <c r="I38" s="59"/>
      <c r="J38" s="17">
        <f>Etail!J6</f>
        <v>843</v>
      </c>
      <c r="K38" s="17">
        <f>L38-J38</f>
        <v>1085</v>
      </c>
      <c r="L38" s="17">
        <f>Etail!L6</f>
        <v>1928</v>
      </c>
      <c r="M38" s="59"/>
      <c r="N38" s="17">
        <f>Etail!N6</f>
        <v>930</v>
      </c>
      <c r="O38" s="17">
        <f>P38-N38</f>
        <v>1276</v>
      </c>
      <c r="P38" s="17">
        <f>Etail!P6</f>
        <v>2206</v>
      </c>
      <c r="Q38" s="59"/>
      <c r="R38" s="16">
        <f>Etail!R6</f>
        <v>1131</v>
      </c>
      <c r="S38" s="154"/>
      <c r="T38" s="84"/>
      <c r="U38" s="84"/>
      <c r="V38" s="84"/>
      <c r="X38" s="84"/>
      <c r="Y38" s="84"/>
      <c r="Z38" s="84"/>
      <c r="AB38" s="84"/>
      <c r="AC38" s="84"/>
      <c r="AD38" s="84"/>
      <c r="AF38" s="84"/>
    </row>
    <row r="39" spans="1:32" x14ac:dyDescent="0.3">
      <c r="A39" s="119"/>
      <c r="B39" s="21"/>
      <c r="C39" s="3"/>
      <c r="D39" s="72" t="s">
        <v>16</v>
      </c>
      <c r="E39" s="60"/>
      <c r="F39" s="15">
        <v>7.0000000000000007E-2</v>
      </c>
      <c r="G39" s="49">
        <v>-0.04</v>
      </c>
      <c r="H39" s="15">
        <v>0</v>
      </c>
      <c r="I39" s="59"/>
      <c r="J39" s="15">
        <f>J38/F38-1</f>
        <v>-0.17836257309941517</v>
      </c>
      <c r="K39" s="49">
        <f>K38/G38-1</f>
        <v>-0.1128372853638594</v>
      </c>
      <c r="L39" s="15">
        <f>L38/H38-1</f>
        <v>-0.14273010226767457</v>
      </c>
      <c r="M39" s="59"/>
      <c r="N39" s="15">
        <f>N38/J38-1</f>
        <v>0.10320284697508897</v>
      </c>
      <c r="O39" s="49">
        <f>O38/K38-1</f>
        <v>0.17603686635944693</v>
      </c>
      <c r="P39" s="15">
        <f>P38/L38-1</f>
        <v>0.14419087136929454</v>
      </c>
      <c r="Q39" s="59"/>
      <c r="R39" s="15">
        <f>R38/N38-1</f>
        <v>0.21612903225806446</v>
      </c>
      <c r="S39" s="155"/>
      <c r="T39" s="84"/>
      <c r="U39" s="84"/>
      <c r="V39" s="84"/>
      <c r="X39" s="84"/>
      <c r="Y39" s="84"/>
      <c r="Z39" s="84"/>
      <c r="AB39" s="84"/>
      <c r="AC39" s="84"/>
      <c r="AD39" s="84"/>
      <c r="AF39" s="84"/>
    </row>
    <row r="40" spans="1:32" x14ac:dyDescent="0.3">
      <c r="A40" s="119"/>
      <c r="B40" s="21"/>
      <c r="C40" s="3"/>
      <c r="D40" s="72" t="s">
        <v>17</v>
      </c>
      <c r="E40" s="60"/>
      <c r="F40" s="15">
        <f>Etail!F8</f>
        <v>0.04</v>
      </c>
      <c r="G40" s="15">
        <f>Etail!G8</f>
        <v>0.02</v>
      </c>
      <c r="H40" s="15">
        <f>Etail!H8</f>
        <v>0.03</v>
      </c>
      <c r="I40" s="59"/>
      <c r="J40" s="15">
        <f>Etail!J8</f>
        <v>-0.04</v>
      </c>
      <c r="K40" s="15">
        <f>Etail!K8</f>
        <v>-0.04</v>
      </c>
      <c r="L40" s="15">
        <f>Etail!L8</f>
        <v>-0.04</v>
      </c>
      <c r="M40" s="59"/>
      <c r="N40" s="15">
        <f>Etail!N8</f>
        <v>0.04</v>
      </c>
      <c r="O40" s="15">
        <f>Etail!O8</f>
        <v>0.12</v>
      </c>
      <c r="P40" s="15">
        <f>Etail!P8</f>
        <v>0.08</v>
      </c>
      <c r="Q40" s="59"/>
      <c r="R40" s="15">
        <f>Etail!R8</f>
        <v>0.19</v>
      </c>
      <c r="S40" s="155"/>
      <c r="T40" s="84"/>
      <c r="U40" s="84"/>
      <c r="V40" s="84"/>
      <c r="X40" s="84"/>
      <c r="Y40" s="84"/>
      <c r="Z40" s="84"/>
      <c r="AB40" s="84"/>
      <c r="AC40" s="84"/>
      <c r="AD40" s="84"/>
      <c r="AF40" s="84"/>
    </row>
    <row r="41" spans="1:32" ht="14.5" x14ac:dyDescent="0.3">
      <c r="A41" s="119"/>
      <c r="B41" s="21"/>
      <c r="C41" s="3"/>
      <c r="D41" s="71" t="s">
        <v>213</v>
      </c>
      <c r="E41" s="60"/>
      <c r="F41" s="17">
        <v>10</v>
      </c>
      <c r="G41" s="17">
        <f>H41-F41</f>
        <v>1</v>
      </c>
      <c r="H41" s="17">
        <v>11</v>
      </c>
      <c r="I41" s="59"/>
      <c r="J41" s="17">
        <v>-13</v>
      </c>
      <c r="K41" s="17">
        <f>L41-J41</f>
        <v>4</v>
      </c>
      <c r="L41" s="17">
        <v>-9</v>
      </c>
      <c r="M41" s="59"/>
      <c r="N41" s="17">
        <v>3</v>
      </c>
      <c r="O41" s="17">
        <f>P41-N41</f>
        <v>18</v>
      </c>
      <c r="P41" s="17">
        <v>21</v>
      </c>
      <c r="Q41" s="59"/>
      <c r="R41" s="17">
        <v>23</v>
      </c>
      <c r="S41" s="154"/>
      <c r="T41" s="84"/>
      <c r="U41" s="84"/>
      <c r="V41" s="84"/>
      <c r="X41" s="84"/>
      <c r="Y41" s="84"/>
      <c r="Z41" s="84"/>
      <c r="AB41" s="84"/>
      <c r="AC41" s="84"/>
      <c r="AD41" s="84"/>
      <c r="AF41" s="84"/>
    </row>
    <row r="42" spans="1:32" x14ac:dyDescent="0.3">
      <c r="A42" s="119"/>
      <c r="B42" s="21"/>
      <c r="C42" s="3"/>
      <c r="D42" s="72" t="s">
        <v>211</v>
      </c>
      <c r="E42" s="60"/>
      <c r="F42" s="49">
        <f>F41/F38</f>
        <v>9.7465886939571145E-3</v>
      </c>
      <c r="G42" s="49">
        <f t="shared" ref="G42" si="20">G41/G38</f>
        <v>8.1766148814390845E-4</v>
      </c>
      <c r="H42" s="49">
        <f>H41/H38</f>
        <v>4.8910626945309022E-3</v>
      </c>
      <c r="I42" s="59"/>
      <c r="J42" s="49">
        <f>J41/J38</f>
        <v>-1.542111506524318E-2</v>
      </c>
      <c r="K42" s="49">
        <f t="shared" ref="K42" si="21">K41/K38</f>
        <v>3.6866359447004608E-3</v>
      </c>
      <c r="L42" s="49">
        <f>L41/L38</f>
        <v>-4.6680497925311202E-3</v>
      </c>
      <c r="M42" s="59"/>
      <c r="N42" s="49">
        <f>N41/N38</f>
        <v>3.2258064516129032E-3</v>
      </c>
      <c r="O42" s="49">
        <f t="shared" ref="O42" si="22">O41/O38</f>
        <v>1.4106583072100314E-2</v>
      </c>
      <c r="P42" s="49">
        <f>P41/P38</f>
        <v>9.5194922937443336E-3</v>
      </c>
      <c r="Q42" s="59"/>
      <c r="R42" s="15">
        <f>R41/R38</f>
        <v>2.0335985853227233E-2</v>
      </c>
      <c r="S42" s="155"/>
      <c r="T42" s="84"/>
      <c r="U42" s="84"/>
      <c r="V42" s="84"/>
      <c r="X42" s="84"/>
      <c r="Y42" s="84"/>
      <c r="Z42" s="84"/>
      <c r="AB42" s="84"/>
      <c r="AC42" s="84"/>
      <c r="AD42" s="84"/>
      <c r="AF42" s="84"/>
    </row>
    <row r="43" spans="1:32" ht="14.5" x14ac:dyDescent="0.3">
      <c r="A43" s="119"/>
      <c r="B43" s="21"/>
      <c r="C43" s="3"/>
      <c r="D43" s="71" t="s">
        <v>19</v>
      </c>
      <c r="E43" s="60"/>
      <c r="F43" s="17">
        <f>Etail!F9</f>
        <v>-11</v>
      </c>
      <c r="G43" s="17">
        <f>H43-F43</f>
        <v>-24</v>
      </c>
      <c r="H43" s="17">
        <f>Etail!H9</f>
        <v>-35</v>
      </c>
      <c r="I43" s="59"/>
      <c r="J43" s="17">
        <f>Etail!J9</f>
        <v>-37</v>
      </c>
      <c r="K43" s="17">
        <f>L43-J43</f>
        <v>-24</v>
      </c>
      <c r="L43" s="17">
        <f>Etail!L9</f>
        <v>-61</v>
      </c>
      <c r="M43" s="59"/>
      <c r="N43" s="17">
        <f>Etail!N9</f>
        <v>-24</v>
      </c>
      <c r="O43" s="17">
        <f>P43-N43</f>
        <v>-11</v>
      </c>
      <c r="P43" s="17">
        <f>Etail!P9</f>
        <v>-35</v>
      </c>
      <c r="Q43" s="59"/>
      <c r="R43" s="17">
        <f>Etail!R9</f>
        <v>-7</v>
      </c>
      <c r="S43" s="154"/>
      <c r="T43" s="84"/>
      <c r="U43" s="84"/>
      <c r="V43" s="84"/>
      <c r="X43" s="84"/>
      <c r="Y43" s="84"/>
      <c r="Z43" s="84"/>
      <c r="AB43" s="84"/>
      <c r="AC43" s="84"/>
      <c r="AD43" s="84"/>
      <c r="AF43" s="84"/>
    </row>
    <row r="44" spans="1:32" x14ac:dyDescent="0.3">
      <c r="A44" s="119"/>
      <c r="B44" s="21"/>
      <c r="C44" s="3"/>
      <c r="D44" s="72" t="s">
        <v>212</v>
      </c>
      <c r="E44" s="60"/>
      <c r="F44" s="49">
        <f>F43/F38</f>
        <v>-1.0721247563352826E-2</v>
      </c>
      <c r="G44" s="49">
        <f t="shared" ref="G44" si="23">G43/G38</f>
        <v>-1.9623875715453803E-2</v>
      </c>
      <c r="H44" s="49">
        <f>H43/H38</f>
        <v>-1.5562472209871054E-2</v>
      </c>
      <c r="I44" s="59"/>
      <c r="J44" s="49">
        <f>J43/J38</f>
        <v>-4.3890865954922892E-2</v>
      </c>
      <c r="K44" s="49">
        <f t="shared" ref="K44" si="24">K43/K38</f>
        <v>-2.2119815668202765E-2</v>
      </c>
      <c r="L44" s="49">
        <f>L43/L38</f>
        <v>-3.1639004149377592E-2</v>
      </c>
      <c r="M44" s="59"/>
      <c r="N44" s="49">
        <f>N43/N38</f>
        <v>-2.5806451612903226E-2</v>
      </c>
      <c r="O44" s="49">
        <f t="shared" ref="O44" si="25">O43/O38</f>
        <v>-8.6206896551724137E-3</v>
      </c>
      <c r="P44" s="49">
        <f>P43/P38</f>
        <v>-1.5865820489573891E-2</v>
      </c>
      <c r="Q44" s="59"/>
      <c r="R44" s="15">
        <f>R43/R38</f>
        <v>-6.18921308576481E-3</v>
      </c>
      <c r="S44" s="155"/>
      <c r="T44" s="84"/>
      <c r="U44" s="84"/>
      <c r="V44" s="84"/>
      <c r="X44" s="84"/>
      <c r="Y44" s="84"/>
      <c r="Z44" s="84"/>
      <c r="AB44" s="84"/>
      <c r="AC44" s="84"/>
      <c r="AD44" s="84"/>
      <c r="AF44" s="84"/>
    </row>
    <row r="45" spans="1:32" x14ac:dyDescent="0.3">
      <c r="A45" s="119"/>
      <c r="B45" s="21"/>
      <c r="C45" s="3"/>
      <c r="D45" s="70" t="s">
        <v>26</v>
      </c>
      <c r="E45" s="86"/>
      <c r="F45" s="12"/>
      <c r="G45" s="12"/>
      <c r="H45" s="12"/>
      <c r="I45" s="59"/>
      <c r="J45" s="12"/>
      <c r="K45" s="12"/>
      <c r="L45" s="12"/>
      <c r="M45" s="59"/>
      <c r="N45" s="12"/>
      <c r="O45" s="12"/>
      <c r="P45" s="12"/>
      <c r="Q45" s="59"/>
      <c r="R45" s="12"/>
      <c r="S45" s="153"/>
      <c r="T45" s="84"/>
      <c r="U45" s="84"/>
      <c r="V45" s="84"/>
      <c r="X45" s="84"/>
      <c r="Y45" s="84"/>
      <c r="Z45" s="84"/>
      <c r="AB45" s="84"/>
      <c r="AC45" s="84"/>
      <c r="AD45" s="84"/>
      <c r="AF45" s="84"/>
    </row>
    <row r="46" spans="1:32" x14ac:dyDescent="0.3">
      <c r="A46" s="119"/>
      <c r="B46" s="21"/>
      <c r="C46" s="3"/>
      <c r="D46" s="71" t="s">
        <v>15</v>
      </c>
      <c r="E46" s="60"/>
      <c r="F46" s="17">
        <f>Edtech!F6</f>
        <v>23</v>
      </c>
      <c r="G46" s="17">
        <f>H46-F46</f>
        <v>61</v>
      </c>
      <c r="H46" s="17">
        <f>Edtech!H6</f>
        <v>84</v>
      </c>
      <c r="I46" s="59"/>
      <c r="J46" s="17">
        <f>Edtech!J6</f>
        <v>63</v>
      </c>
      <c r="K46" s="17">
        <f>L46-J46</f>
        <v>71</v>
      </c>
      <c r="L46" s="17">
        <f>Edtech!L6</f>
        <v>134</v>
      </c>
      <c r="M46" s="59"/>
      <c r="N46" s="17">
        <f>Edtech!N6</f>
        <v>71</v>
      </c>
      <c r="O46" s="17">
        <f>P46-N46</f>
        <v>77</v>
      </c>
      <c r="P46" s="17">
        <f>Edtech!P6</f>
        <v>148</v>
      </c>
      <c r="Q46" s="59"/>
      <c r="R46" s="16">
        <f>Edtech!R6</f>
        <v>85</v>
      </c>
      <c r="S46" s="154"/>
      <c r="T46" s="84"/>
      <c r="U46" s="84"/>
      <c r="V46" s="84"/>
      <c r="X46" s="84"/>
      <c r="Y46" s="84"/>
      <c r="Z46" s="84"/>
      <c r="AB46" s="84"/>
      <c r="AC46" s="84"/>
      <c r="AD46" s="84"/>
      <c r="AF46" s="84"/>
    </row>
    <row r="47" spans="1:32" x14ac:dyDescent="0.3">
      <c r="A47" s="119"/>
      <c r="B47" s="21"/>
      <c r="C47" s="3"/>
      <c r="D47" s="72" t="s">
        <v>16</v>
      </c>
      <c r="E47" s="60"/>
      <c r="F47" s="15" t="s">
        <v>27</v>
      </c>
      <c r="G47" s="15" t="s">
        <v>27</v>
      </c>
      <c r="H47" s="15" t="s">
        <v>27</v>
      </c>
      <c r="I47" s="59"/>
      <c r="J47" s="15">
        <f>J46/F46-1</f>
        <v>1.7391304347826089</v>
      </c>
      <c r="K47" s="49">
        <f>K46/G46-1</f>
        <v>0.16393442622950816</v>
      </c>
      <c r="L47" s="15">
        <f>L46/H46-1</f>
        <v>0.59523809523809534</v>
      </c>
      <c r="M47" s="59"/>
      <c r="N47" s="15">
        <f>N46/J46-1</f>
        <v>0.12698412698412698</v>
      </c>
      <c r="O47" s="49">
        <f>O46/K46-1</f>
        <v>8.4507042253521236E-2</v>
      </c>
      <c r="P47" s="15">
        <f>P46/L46-1</f>
        <v>0.10447761194029859</v>
      </c>
      <c r="Q47" s="59"/>
      <c r="R47" s="15">
        <f>R46/N46-1</f>
        <v>0.19718309859154926</v>
      </c>
      <c r="S47" s="155"/>
      <c r="T47" s="84"/>
      <c r="U47" s="84"/>
      <c r="V47" s="84"/>
      <c r="X47" s="84"/>
      <c r="Y47" s="84"/>
      <c r="Z47" s="84"/>
      <c r="AB47" s="84"/>
      <c r="AC47" s="84"/>
      <c r="AD47" s="84"/>
      <c r="AF47" s="84"/>
    </row>
    <row r="48" spans="1:32" x14ac:dyDescent="0.3">
      <c r="A48" s="119"/>
      <c r="B48" s="21"/>
      <c r="C48" s="3"/>
      <c r="D48" s="72" t="s">
        <v>17</v>
      </c>
      <c r="E48" s="60"/>
      <c r="F48" s="15" t="str">
        <f>Edtech!F8</f>
        <v>-</v>
      </c>
      <c r="G48" s="15" t="str">
        <f>Edtech!G8</f>
        <v>-</v>
      </c>
      <c r="H48" s="15" t="str">
        <f>Edtech!H8</f>
        <v>-</v>
      </c>
      <c r="I48" s="59"/>
      <c r="J48" s="15">
        <f>Edtech!J8</f>
        <v>0.3</v>
      </c>
      <c r="K48" s="15">
        <f>Edtech!K8</f>
        <v>0.18</v>
      </c>
      <c r="L48" s="15">
        <f>Edtech!L8</f>
        <v>0.21</v>
      </c>
      <c r="M48" s="59"/>
      <c r="N48" s="15">
        <f>Edtech!N8</f>
        <v>0.11</v>
      </c>
      <c r="O48" s="15">
        <f>Edtech!O8</f>
        <v>0.09</v>
      </c>
      <c r="P48" s="15">
        <f>Edtech!P8</f>
        <v>0.09</v>
      </c>
      <c r="Q48" s="59"/>
      <c r="R48" s="15">
        <f>Edtech!R8</f>
        <v>0.2</v>
      </c>
      <c r="S48" s="155"/>
      <c r="T48" s="84"/>
      <c r="U48" s="84"/>
      <c r="V48" s="84"/>
      <c r="X48" s="84"/>
      <c r="Y48" s="84"/>
      <c r="Z48" s="84"/>
      <c r="AB48" s="84"/>
      <c r="AC48" s="84"/>
      <c r="AD48" s="84"/>
      <c r="AF48" s="84"/>
    </row>
    <row r="49" spans="1:32" ht="14.5" x14ac:dyDescent="0.3">
      <c r="A49" s="119"/>
      <c r="B49" s="21"/>
      <c r="C49" s="3"/>
      <c r="D49" s="71" t="s">
        <v>213</v>
      </c>
      <c r="E49" s="60"/>
      <c r="F49" s="17">
        <v>-14</v>
      </c>
      <c r="G49" s="17">
        <f>H49-F49</f>
        <v>-36</v>
      </c>
      <c r="H49" s="17">
        <v>-50</v>
      </c>
      <c r="I49" s="59"/>
      <c r="J49" s="17">
        <v>-66</v>
      </c>
      <c r="K49" s="17">
        <f>L49-J49</f>
        <v>-56</v>
      </c>
      <c r="L49" s="17">
        <v>-122</v>
      </c>
      <c r="M49" s="59"/>
      <c r="N49" s="17">
        <v>-61</v>
      </c>
      <c r="O49" s="17">
        <f>P49-N49</f>
        <v>-30</v>
      </c>
      <c r="P49" s="17">
        <v>-91</v>
      </c>
      <c r="Q49" s="59"/>
      <c r="R49" s="17">
        <v>-10</v>
      </c>
      <c r="S49" s="154"/>
      <c r="T49" s="84"/>
      <c r="U49" s="84"/>
      <c r="V49" s="84"/>
      <c r="X49" s="84"/>
      <c r="Y49" s="84"/>
      <c r="Z49" s="84"/>
      <c r="AB49" s="84"/>
      <c r="AC49" s="84"/>
      <c r="AD49" s="84"/>
      <c r="AF49" s="84"/>
    </row>
    <row r="50" spans="1:32" x14ac:dyDescent="0.3">
      <c r="A50" s="119"/>
      <c r="B50" s="21"/>
      <c r="C50" s="3"/>
      <c r="D50" s="72" t="s">
        <v>211</v>
      </c>
      <c r="E50" s="60"/>
      <c r="F50" s="49">
        <f>F49/F46</f>
        <v>-0.60869565217391308</v>
      </c>
      <c r="G50" s="49">
        <f t="shared" ref="G50" si="26">G49/G46</f>
        <v>-0.5901639344262295</v>
      </c>
      <c r="H50" s="49">
        <f>H49/H46</f>
        <v>-0.59523809523809523</v>
      </c>
      <c r="I50" s="59"/>
      <c r="J50" s="49">
        <f>J49/J46</f>
        <v>-1.0476190476190477</v>
      </c>
      <c r="K50" s="49">
        <f t="shared" ref="K50" si="27">K49/K46</f>
        <v>-0.78873239436619713</v>
      </c>
      <c r="L50" s="49">
        <f>L49/L46</f>
        <v>-0.91044776119402981</v>
      </c>
      <c r="M50" s="59"/>
      <c r="N50" s="49">
        <f>N49/N46</f>
        <v>-0.85915492957746475</v>
      </c>
      <c r="O50" s="49">
        <f t="shared" ref="O50" si="28">O49/O46</f>
        <v>-0.38961038961038963</v>
      </c>
      <c r="P50" s="49">
        <f>P49/P46</f>
        <v>-0.61486486486486491</v>
      </c>
      <c r="Q50" s="59"/>
      <c r="R50" s="15">
        <f>R49/R46</f>
        <v>-0.11764705882352941</v>
      </c>
      <c r="S50" s="155"/>
      <c r="T50" s="84"/>
      <c r="U50" s="84"/>
      <c r="V50" s="84"/>
      <c r="X50" s="84"/>
      <c r="Y50" s="84"/>
      <c r="Z50" s="84"/>
      <c r="AB50" s="84"/>
      <c r="AC50" s="84"/>
      <c r="AD50" s="84"/>
      <c r="AF50" s="84"/>
    </row>
    <row r="51" spans="1:32" ht="14.5" x14ac:dyDescent="0.3">
      <c r="A51" s="119"/>
      <c r="B51" s="21"/>
      <c r="C51" s="3"/>
      <c r="D51" s="71" t="s">
        <v>19</v>
      </c>
      <c r="E51" s="60"/>
      <c r="F51" s="17">
        <f>Edtech!F9</f>
        <v>-15</v>
      </c>
      <c r="G51" s="17">
        <f>H51-F51</f>
        <v>-40</v>
      </c>
      <c r="H51" s="17">
        <f>Edtech!H9</f>
        <v>-55</v>
      </c>
      <c r="I51" s="59"/>
      <c r="J51" s="17">
        <f>Edtech!J9</f>
        <v>-68</v>
      </c>
      <c r="K51" s="17">
        <f>L51-J51</f>
        <v>-63</v>
      </c>
      <c r="L51" s="17">
        <f>Edtech!L9</f>
        <v>-131</v>
      </c>
      <c r="M51" s="59"/>
      <c r="N51" s="17">
        <f>Edtech!N9</f>
        <v>-66</v>
      </c>
      <c r="O51" s="17">
        <f>P51-N51</f>
        <v>-32</v>
      </c>
      <c r="P51" s="17">
        <f>Edtech!P9</f>
        <v>-98</v>
      </c>
      <c r="Q51" s="59"/>
      <c r="R51" s="17">
        <f>Edtech!R9</f>
        <v>-13</v>
      </c>
      <c r="S51" s="154"/>
      <c r="T51" s="84"/>
      <c r="U51" s="84"/>
      <c r="V51" s="84"/>
      <c r="X51" s="84"/>
      <c r="Y51" s="84"/>
      <c r="Z51" s="84"/>
      <c r="AB51" s="84"/>
      <c r="AC51" s="84"/>
      <c r="AD51" s="84"/>
      <c r="AF51" s="84"/>
    </row>
    <row r="52" spans="1:32" x14ac:dyDescent="0.3">
      <c r="A52" s="119"/>
      <c r="B52" s="21"/>
      <c r="C52" s="3"/>
      <c r="D52" s="72" t="s">
        <v>212</v>
      </c>
      <c r="E52" s="60"/>
      <c r="F52" s="49">
        <f>F51/F46</f>
        <v>-0.65217391304347827</v>
      </c>
      <c r="G52" s="49">
        <f t="shared" ref="G52" si="29">G51/G46</f>
        <v>-0.65573770491803274</v>
      </c>
      <c r="H52" s="49">
        <f>H51/H46</f>
        <v>-0.65476190476190477</v>
      </c>
      <c r="I52" s="59"/>
      <c r="J52" s="49">
        <f>J51/J46</f>
        <v>-1.0793650793650793</v>
      </c>
      <c r="K52" s="49">
        <f t="shared" ref="K52" si="30">K51/K46</f>
        <v>-0.88732394366197187</v>
      </c>
      <c r="L52" s="49">
        <f>L51/L46</f>
        <v>-0.97761194029850751</v>
      </c>
      <c r="M52" s="59"/>
      <c r="N52" s="49">
        <f>N51/N46</f>
        <v>-0.92957746478873238</v>
      </c>
      <c r="O52" s="49">
        <f t="shared" ref="O52" si="31">O51/O46</f>
        <v>-0.41558441558441561</v>
      </c>
      <c r="P52" s="49">
        <f>P51/P46</f>
        <v>-0.66216216216216217</v>
      </c>
      <c r="Q52" s="59"/>
      <c r="R52" s="15">
        <f>R51/R46</f>
        <v>-0.15294117647058825</v>
      </c>
      <c r="S52" s="155"/>
      <c r="T52" s="84"/>
      <c r="U52" s="84"/>
      <c r="V52" s="84"/>
      <c r="X52" s="84"/>
      <c r="Y52" s="84"/>
      <c r="Z52" s="84"/>
      <c r="AB52" s="84"/>
      <c r="AC52" s="84"/>
      <c r="AD52" s="84"/>
      <c r="AF52" s="84"/>
    </row>
    <row r="53" spans="1:32" x14ac:dyDescent="0.3">
      <c r="A53" s="119"/>
      <c r="B53" s="21"/>
      <c r="C53" s="3"/>
      <c r="D53" s="70" t="s">
        <v>28</v>
      </c>
      <c r="E53" s="86"/>
      <c r="F53" s="12"/>
      <c r="G53" s="12"/>
      <c r="H53" s="12"/>
      <c r="I53" s="59"/>
      <c r="J53" s="12"/>
      <c r="K53" s="12"/>
      <c r="L53" s="12"/>
      <c r="M53" s="59"/>
      <c r="N53" s="12"/>
      <c r="O53" s="12"/>
      <c r="P53" s="12"/>
      <c r="Q53" s="59"/>
      <c r="R53" s="12"/>
      <c r="S53" s="153"/>
      <c r="T53" s="84"/>
      <c r="U53" s="84"/>
      <c r="V53" s="84"/>
      <c r="X53" s="84"/>
      <c r="Y53" s="84"/>
      <c r="Z53" s="84"/>
      <c r="AB53" s="84"/>
      <c r="AC53" s="84"/>
      <c r="AD53" s="84"/>
      <c r="AF53" s="84"/>
    </row>
    <row r="54" spans="1:32" x14ac:dyDescent="0.3">
      <c r="A54" s="119"/>
      <c r="B54" s="21"/>
      <c r="C54" s="3"/>
      <c r="D54" s="71" t="s">
        <v>15</v>
      </c>
      <c r="E54" s="65"/>
      <c r="F54" s="17">
        <v>41</v>
      </c>
      <c r="G54" s="17">
        <f>H54-F54</f>
        <v>47</v>
      </c>
      <c r="H54" s="17">
        <v>88</v>
      </c>
      <c r="I54" s="59"/>
      <c r="J54" s="17">
        <v>41</v>
      </c>
      <c r="K54" s="17">
        <f>L54-J54</f>
        <v>51</v>
      </c>
      <c r="L54" s="17">
        <v>92</v>
      </c>
      <c r="M54" s="59"/>
      <c r="N54" s="17">
        <v>37</v>
      </c>
      <c r="O54" s="17">
        <f>P54-N54</f>
        <v>41</v>
      </c>
      <c r="P54" s="17">
        <v>78</v>
      </c>
      <c r="Q54" s="59"/>
      <c r="R54" s="17">
        <v>38</v>
      </c>
      <c r="S54" s="153"/>
      <c r="T54" s="84"/>
      <c r="U54" s="84"/>
      <c r="V54" s="84"/>
      <c r="X54" s="84"/>
      <c r="Y54" s="84"/>
      <c r="Z54" s="84"/>
      <c r="AB54" s="84"/>
      <c r="AC54" s="84"/>
      <c r="AD54" s="84"/>
      <c r="AF54" s="84"/>
    </row>
    <row r="55" spans="1:32" x14ac:dyDescent="0.3">
      <c r="A55" s="119"/>
      <c r="B55" s="21"/>
      <c r="C55" s="3"/>
      <c r="D55" s="72" t="s">
        <v>16</v>
      </c>
      <c r="E55" s="66"/>
      <c r="F55" s="49">
        <v>-0.45</v>
      </c>
      <c r="G55" s="49">
        <v>-0.3</v>
      </c>
      <c r="H55" s="49">
        <v>-0.39</v>
      </c>
      <c r="I55" s="59"/>
      <c r="J55" s="49">
        <f>J54/F54-1</f>
        <v>0</v>
      </c>
      <c r="K55" s="49">
        <f>K54/G54-1</f>
        <v>8.5106382978723305E-2</v>
      </c>
      <c r="L55" s="49">
        <f>L54/H54-1</f>
        <v>4.5454545454545414E-2</v>
      </c>
      <c r="M55" s="59"/>
      <c r="N55" s="49">
        <f>N54/J54-1</f>
        <v>-9.7560975609756073E-2</v>
      </c>
      <c r="O55" s="49">
        <f>O54/K54-1</f>
        <v>-0.19607843137254899</v>
      </c>
      <c r="P55" s="49">
        <f>P54/L54-1</f>
        <v>-0.15217391304347827</v>
      </c>
      <c r="Q55" s="59"/>
      <c r="R55" s="49">
        <f>R54/N54-1</f>
        <v>2.7027027027026973E-2</v>
      </c>
      <c r="S55" s="153"/>
      <c r="T55" s="84"/>
      <c r="U55" s="84"/>
      <c r="V55" s="84"/>
      <c r="X55" s="84"/>
      <c r="Y55" s="84"/>
      <c r="Z55" s="84"/>
      <c r="AB55" s="84"/>
      <c r="AC55" s="84"/>
      <c r="AD55" s="84"/>
      <c r="AF55" s="84"/>
    </row>
    <row r="56" spans="1:32" x14ac:dyDescent="0.3">
      <c r="A56" s="119"/>
      <c r="B56" s="21"/>
      <c r="C56" s="3"/>
      <c r="D56" s="72" t="s">
        <v>17</v>
      </c>
      <c r="E56" s="66"/>
      <c r="F56" s="49">
        <v>0.78</v>
      </c>
      <c r="G56" s="49">
        <v>1</v>
      </c>
      <c r="H56" s="49">
        <v>0.97</v>
      </c>
      <c r="I56" s="59"/>
      <c r="J56" s="49">
        <v>0.57999999999999996</v>
      </c>
      <c r="K56" s="49">
        <v>0.32</v>
      </c>
      <c r="L56" s="49">
        <v>0.44</v>
      </c>
      <c r="M56" s="59"/>
      <c r="N56" s="49">
        <v>0.17</v>
      </c>
      <c r="O56" s="49">
        <v>0.12</v>
      </c>
      <c r="P56" s="49">
        <v>0.15</v>
      </c>
      <c r="Q56" s="59"/>
      <c r="R56" s="49">
        <v>0.27</v>
      </c>
      <c r="S56" s="153"/>
      <c r="T56" s="84"/>
      <c r="U56" s="84"/>
      <c r="V56" s="84"/>
      <c r="X56" s="84"/>
      <c r="Y56" s="84"/>
      <c r="Z56" s="84"/>
      <c r="AB56" s="84"/>
      <c r="AC56" s="84"/>
      <c r="AD56" s="84"/>
      <c r="AF56" s="84"/>
    </row>
    <row r="57" spans="1:32" x14ac:dyDescent="0.3">
      <c r="A57" s="119"/>
      <c r="B57" s="21"/>
      <c r="C57" s="3"/>
      <c r="D57" s="71" t="s">
        <v>18</v>
      </c>
      <c r="E57" s="65"/>
      <c r="F57" s="17">
        <v>-38</v>
      </c>
      <c r="G57" s="17">
        <f>H57-F57</f>
        <v>-42</v>
      </c>
      <c r="H57" s="17">
        <v>-80</v>
      </c>
      <c r="I57" s="59"/>
      <c r="J57" s="17">
        <v>-39</v>
      </c>
      <c r="K57" s="17">
        <f>L57-J57</f>
        <v>-46</v>
      </c>
      <c r="L57" s="17">
        <v>-85</v>
      </c>
      <c r="M57" s="59"/>
      <c r="N57" s="17">
        <v>-23</v>
      </c>
      <c r="O57" s="17">
        <f>P57-N57</f>
        <v>-12</v>
      </c>
      <c r="P57" s="17">
        <v>-35</v>
      </c>
      <c r="Q57" s="59"/>
      <c r="R57" s="17">
        <v>-13</v>
      </c>
      <c r="S57" s="153"/>
      <c r="T57" s="84"/>
      <c r="U57" s="84"/>
      <c r="V57" s="84"/>
      <c r="X57" s="84"/>
      <c r="Y57" s="84"/>
      <c r="Z57" s="84"/>
      <c r="AB57" s="84"/>
      <c r="AC57" s="84"/>
      <c r="AD57" s="84"/>
      <c r="AF57" s="84"/>
    </row>
    <row r="58" spans="1:32" x14ac:dyDescent="0.3">
      <c r="A58" s="119"/>
      <c r="B58" s="21"/>
      <c r="C58" s="3"/>
      <c r="D58" s="72" t="s">
        <v>211</v>
      </c>
      <c r="E58" s="66"/>
      <c r="F58" s="49">
        <f>F57/F54</f>
        <v>-0.92682926829268297</v>
      </c>
      <c r="G58" s="49">
        <f t="shared" ref="G58" si="32">G57/G54</f>
        <v>-0.8936170212765957</v>
      </c>
      <c r="H58" s="49">
        <f>H57/H54</f>
        <v>-0.90909090909090906</v>
      </c>
      <c r="I58" s="59"/>
      <c r="J58" s="49">
        <f>J57/J54</f>
        <v>-0.95121951219512191</v>
      </c>
      <c r="K58" s="49">
        <f t="shared" ref="K58" si="33">K57/K54</f>
        <v>-0.90196078431372551</v>
      </c>
      <c r="L58" s="49">
        <f>L57/L54</f>
        <v>-0.92391304347826086</v>
      </c>
      <c r="M58" s="59"/>
      <c r="N58" s="49">
        <f>N57/N54</f>
        <v>-0.6216216216216216</v>
      </c>
      <c r="O58" s="49">
        <f t="shared" ref="O58" si="34">O57/O54</f>
        <v>-0.29268292682926828</v>
      </c>
      <c r="P58" s="49">
        <f>P57/P54</f>
        <v>-0.44871794871794873</v>
      </c>
      <c r="Q58" s="59"/>
      <c r="R58" s="49">
        <f>R57/R54</f>
        <v>-0.34210526315789475</v>
      </c>
      <c r="S58" s="153"/>
      <c r="T58" s="84"/>
      <c r="U58" s="84"/>
      <c r="V58" s="84"/>
      <c r="X58" s="84"/>
      <c r="Y58" s="84"/>
      <c r="Z58" s="84"/>
      <c r="AB58" s="84"/>
      <c r="AC58" s="84"/>
      <c r="AD58" s="84"/>
      <c r="AF58" s="84"/>
    </row>
    <row r="59" spans="1:32" x14ac:dyDescent="0.3">
      <c r="A59" s="119"/>
      <c r="B59" s="21"/>
      <c r="C59" s="3"/>
      <c r="D59" s="71" t="s">
        <v>23</v>
      </c>
      <c r="E59" s="65"/>
      <c r="F59" s="17">
        <v>-39</v>
      </c>
      <c r="G59" s="17">
        <f>H59-F59</f>
        <v>-44</v>
      </c>
      <c r="H59" s="17">
        <v>-83</v>
      </c>
      <c r="I59" s="59"/>
      <c r="J59" s="17">
        <v>-39</v>
      </c>
      <c r="K59" s="17">
        <f>L59-J59</f>
        <v>-49</v>
      </c>
      <c r="L59" s="17">
        <v>-88</v>
      </c>
      <c r="M59" s="59"/>
      <c r="N59" s="17">
        <v>-23</v>
      </c>
      <c r="O59" s="17">
        <f>P59-N59</f>
        <v>-14</v>
      </c>
      <c r="P59" s="17">
        <v>-37</v>
      </c>
      <c r="Q59" s="59"/>
      <c r="R59" s="17">
        <v>-15</v>
      </c>
      <c r="S59" s="153"/>
      <c r="T59" s="84"/>
      <c r="U59" s="84"/>
      <c r="V59" s="84"/>
      <c r="X59" s="84"/>
      <c r="Y59" s="84"/>
      <c r="Z59" s="84"/>
      <c r="AB59" s="84"/>
      <c r="AC59" s="84"/>
      <c r="AD59" s="84"/>
      <c r="AF59" s="84"/>
    </row>
    <row r="60" spans="1:32" x14ac:dyDescent="0.3">
      <c r="A60" s="119"/>
      <c r="B60" s="21"/>
      <c r="C60" s="3"/>
      <c r="D60" s="72" t="s">
        <v>212</v>
      </c>
      <c r="E60" s="66"/>
      <c r="F60" s="49">
        <f>F59/F54</f>
        <v>-0.95121951219512191</v>
      </c>
      <c r="G60" s="49">
        <f t="shared" ref="G60" si="35">G59/G54</f>
        <v>-0.93617021276595747</v>
      </c>
      <c r="H60" s="49">
        <f>H59/H54</f>
        <v>-0.94318181818181823</v>
      </c>
      <c r="I60" s="59"/>
      <c r="J60" s="49">
        <f>J59/J54</f>
        <v>-0.95121951219512191</v>
      </c>
      <c r="K60" s="49">
        <f t="shared" ref="K60" si="36">K59/K54</f>
        <v>-0.96078431372549022</v>
      </c>
      <c r="L60" s="49">
        <f>L59/L54</f>
        <v>-0.95652173913043481</v>
      </c>
      <c r="M60" s="59"/>
      <c r="N60" s="49">
        <f>N59/N54</f>
        <v>-0.6216216216216216</v>
      </c>
      <c r="O60" s="49">
        <f t="shared" ref="O60" si="37">O59/O54</f>
        <v>-0.34146341463414637</v>
      </c>
      <c r="P60" s="49">
        <f>P59/P54</f>
        <v>-0.47435897435897434</v>
      </c>
      <c r="Q60" s="59"/>
      <c r="R60" s="49">
        <f>R59/R54</f>
        <v>-0.39473684210526316</v>
      </c>
      <c r="S60" s="153"/>
      <c r="T60" s="84"/>
      <c r="U60" s="84"/>
      <c r="V60" s="84"/>
      <c r="X60" s="84"/>
      <c r="Y60" s="84"/>
      <c r="Z60" s="84"/>
      <c r="AB60" s="84"/>
      <c r="AC60" s="84"/>
      <c r="AD60" s="84"/>
      <c r="AF60" s="84"/>
    </row>
    <row r="61" spans="1:32" x14ac:dyDescent="0.3">
      <c r="A61" s="119"/>
      <c r="B61" s="21"/>
      <c r="C61" s="3"/>
      <c r="D61" s="72"/>
      <c r="E61" s="66"/>
      <c r="F61" s="49"/>
      <c r="G61" s="49"/>
      <c r="H61" s="157"/>
      <c r="I61" s="59"/>
      <c r="J61" s="49"/>
      <c r="K61" s="49"/>
      <c r="L61" s="157"/>
      <c r="M61" s="59"/>
      <c r="N61" s="49"/>
      <c r="O61" s="49"/>
      <c r="P61" s="157"/>
      <c r="Q61" s="59"/>
      <c r="R61" s="13"/>
      <c r="S61" s="153"/>
      <c r="T61" s="84"/>
      <c r="U61" s="84"/>
      <c r="V61" s="84"/>
      <c r="X61" s="84"/>
      <c r="Y61" s="84"/>
      <c r="Z61" s="84"/>
      <c r="AB61" s="84"/>
      <c r="AC61" s="84"/>
      <c r="AD61" s="84"/>
      <c r="AF61" s="84"/>
    </row>
    <row r="62" spans="1:32" x14ac:dyDescent="0.3">
      <c r="A62" s="119"/>
      <c r="B62" s="21"/>
      <c r="C62" s="3"/>
      <c r="D62" s="61" t="s">
        <v>29</v>
      </c>
      <c r="E62" s="62"/>
      <c r="F62" s="63"/>
      <c r="G62" s="63"/>
      <c r="H62" s="64"/>
      <c r="I62" s="59"/>
      <c r="J62" s="63"/>
      <c r="K62" s="63"/>
      <c r="L62" s="64"/>
      <c r="M62" s="59"/>
      <c r="N62" s="63"/>
      <c r="O62" s="63"/>
      <c r="P62" s="64"/>
      <c r="Q62" s="59"/>
      <c r="R62" s="63"/>
      <c r="S62" s="153"/>
      <c r="T62" s="84"/>
      <c r="U62" s="84"/>
      <c r="V62" s="84"/>
      <c r="X62" s="84"/>
      <c r="Y62" s="84"/>
      <c r="Z62" s="84"/>
      <c r="AB62" s="84"/>
      <c r="AC62" s="84"/>
      <c r="AD62" s="84"/>
      <c r="AF62" s="84"/>
    </row>
    <row r="63" spans="1:32" x14ac:dyDescent="0.3">
      <c r="A63" s="119"/>
      <c r="B63" s="21"/>
      <c r="C63" s="3"/>
      <c r="D63" s="8" t="s">
        <v>15</v>
      </c>
      <c r="E63" s="65"/>
      <c r="F63" s="17">
        <v>0</v>
      </c>
      <c r="G63" s="17">
        <f>H63-F63</f>
        <v>0</v>
      </c>
      <c r="H63" s="18">
        <v>0</v>
      </c>
      <c r="I63" s="59"/>
      <c r="J63" s="17">
        <v>0</v>
      </c>
      <c r="K63" s="17">
        <f>L63-J63</f>
        <v>0</v>
      </c>
      <c r="L63" s="18">
        <v>0</v>
      </c>
      <c r="M63" s="59"/>
      <c r="N63" s="17">
        <v>0</v>
      </c>
      <c r="O63" s="17">
        <f>P63-N63</f>
        <v>0</v>
      </c>
      <c r="P63" s="18">
        <v>0</v>
      </c>
      <c r="Q63" s="59"/>
      <c r="R63" s="17">
        <v>0</v>
      </c>
      <c r="S63" s="153"/>
      <c r="T63" s="84"/>
      <c r="U63" s="84"/>
      <c r="V63" s="84"/>
      <c r="X63" s="84"/>
      <c r="Y63" s="84"/>
      <c r="Z63" s="84"/>
      <c r="AB63" s="84"/>
      <c r="AC63" s="84"/>
      <c r="AD63" s="84"/>
      <c r="AF63" s="84"/>
    </row>
    <row r="64" spans="1:32" ht="14.5" x14ac:dyDescent="0.3">
      <c r="A64" s="119"/>
      <c r="B64" s="21"/>
      <c r="C64" s="3"/>
      <c r="D64" s="8" t="s">
        <v>213</v>
      </c>
      <c r="E64" s="65"/>
      <c r="F64" s="17">
        <v>-75</v>
      </c>
      <c r="G64" s="17">
        <f>H64-F64</f>
        <v>-85</v>
      </c>
      <c r="H64" s="18">
        <v>-160</v>
      </c>
      <c r="I64" s="59"/>
      <c r="J64" s="17">
        <v>-78</v>
      </c>
      <c r="K64" s="17">
        <f>L64-J64</f>
        <v>-88</v>
      </c>
      <c r="L64" s="18">
        <v>-166</v>
      </c>
      <c r="M64" s="59"/>
      <c r="N64" s="17">
        <v>-71</v>
      </c>
      <c r="O64" s="17">
        <f>P64-N64</f>
        <v>-78</v>
      </c>
      <c r="P64" s="18">
        <v>-149</v>
      </c>
      <c r="Q64" s="59"/>
      <c r="R64" s="17">
        <v>-118</v>
      </c>
      <c r="S64" s="153"/>
      <c r="T64" s="84"/>
      <c r="U64" s="84"/>
      <c r="V64" s="84"/>
      <c r="X64" s="84"/>
      <c r="Y64" s="84"/>
      <c r="Z64" s="84"/>
      <c r="AB64" s="84"/>
      <c r="AC64" s="84"/>
      <c r="AD64" s="84"/>
      <c r="AF64" s="84"/>
    </row>
    <row r="65" spans="1:34" ht="14.5" x14ac:dyDescent="0.3">
      <c r="A65" s="119"/>
      <c r="B65" s="21"/>
      <c r="C65" s="3"/>
      <c r="D65" s="8" t="s">
        <v>19</v>
      </c>
      <c r="E65" s="65"/>
      <c r="F65" s="17">
        <v>-78</v>
      </c>
      <c r="G65" s="17">
        <f>H65-F65</f>
        <v>-89</v>
      </c>
      <c r="H65" s="18">
        <v>-167</v>
      </c>
      <c r="I65" s="59"/>
      <c r="J65" s="17">
        <v>-82</v>
      </c>
      <c r="K65" s="17">
        <f>L65-J65</f>
        <v>-91</v>
      </c>
      <c r="L65" s="18">
        <v>-173</v>
      </c>
      <c r="M65" s="59"/>
      <c r="N65" s="17">
        <v>-74</v>
      </c>
      <c r="O65" s="17">
        <f>P65-N65</f>
        <v>-82</v>
      </c>
      <c r="P65" s="18">
        <v>-156</v>
      </c>
      <c r="Q65" s="59"/>
      <c r="R65" s="17">
        <v>-121</v>
      </c>
      <c r="S65" s="153"/>
      <c r="T65" s="84"/>
      <c r="U65" s="84"/>
      <c r="V65" s="84"/>
      <c r="X65" s="84"/>
      <c r="Y65" s="84"/>
      <c r="Z65" s="84"/>
      <c r="AB65" s="84"/>
      <c r="AC65" s="84"/>
      <c r="AD65" s="84"/>
      <c r="AF65" s="84"/>
    </row>
    <row r="66" spans="1:34" x14ac:dyDescent="0.3">
      <c r="A66" s="119"/>
      <c r="B66" s="21"/>
      <c r="C66" s="3"/>
      <c r="D66" s="8"/>
      <c r="E66" s="65"/>
      <c r="F66" s="17"/>
      <c r="G66" s="17"/>
      <c r="H66" s="18"/>
      <c r="I66" s="59"/>
      <c r="J66" s="17"/>
      <c r="K66" s="17"/>
      <c r="L66" s="18"/>
      <c r="M66" s="59"/>
      <c r="N66" s="17"/>
      <c r="O66" s="17"/>
      <c r="P66" s="18"/>
      <c r="Q66" s="59"/>
      <c r="R66" s="17"/>
      <c r="S66" s="153"/>
      <c r="T66" s="156"/>
    </row>
    <row r="67" spans="1:34" x14ac:dyDescent="0.3">
      <c r="A67" s="119"/>
      <c r="B67" s="21"/>
      <c r="C67" s="3"/>
      <c r="D67" s="73" t="s">
        <v>30</v>
      </c>
      <c r="E67" s="85"/>
      <c r="F67" s="75"/>
      <c r="G67" s="75"/>
      <c r="H67" s="76"/>
      <c r="I67" s="59"/>
      <c r="J67" s="75"/>
      <c r="K67" s="75"/>
      <c r="L67" s="76"/>
      <c r="M67" s="59"/>
      <c r="N67" s="75"/>
      <c r="O67" s="75"/>
      <c r="P67" s="76"/>
      <c r="Q67" s="59"/>
      <c r="R67" s="75"/>
      <c r="S67" s="153"/>
      <c r="T67" s="156"/>
    </row>
    <row r="68" spans="1:34" x14ac:dyDescent="0.3">
      <c r="A68" s="119"/>
      <c r="B68" s="21"/>
      <c r="C68" s="3"/>
      <c r="D68" s="8" t="s">
        <v>15</v>
      </c>
      <c r="E68" s="65"/>
      <c r="F68" s="17">
        <f>F6+F63</f>
        <v>1974</v>
      </c>
      <c r="G68" s="17">
        <f>H68-F68</f>
        <v>2305</v>
      </c>
      <c r="H68" s="17">
        <f>H6+H63</f>
        <v>4279</v>
      </c>
      <c r="I68" s="59"/>
      <c r="J68" s="17">
        <f>J6+J63</f>
        <v>2066</v>
      </c>
      <c r="K68" s="17">
        <f>L68-J68</f>
        <v>2476</v>
      </c>
      <c r="L68" s="17">
        <f>L6+L63</f>
        <v>4542</v>
      </c>
      <c r="M68" s="59"/>
      <c r="N68" s="17">
        <f>N6+N63</f>
        <v>2451</v>
      </c>
      <c r="O68" s="17">
        <f>P68-N68</f>
        <v>3016</v>
      </c>
      <c r="P68" s="17">
        <v>5467</v>
      </c>
      <c r="Q68" s="59"/>
      <c r="R68" s="17">
        <f>R6+R63</f>
        <v>2963</v>
      </c>
      <c r="S68" s="153"/>
      <c r="T68" s="156"/>
    </row>
    <row r="69" spans="1:34" x14ac:dyDescent="0.3">
      <c r="A69" s="119"/>
      <c r="B69" s="21"/>
      <c r="C69" s="3"/>
      <c r="D69" s="8" t="s">
        <v>18</v>
      </c>
      <c r="E69" s="65"/>
      <c r="F69" s="17">
        <f>F9+F64</f>
        <v>-193</v>
      </c>
      <c r="G69" s="17">
        <f>H69-F69</f>
        <v>-267</v>
      </c>
      <c r="H69" s="17">
        <f>H9+H64</f>
        <v>-460</v>
      </c>
      <c r="I69" s="59"/>
      <c r="J69" s="17">
        <f>J9+J64</f>
        <v>-297</v>
      </c>
      <c r="K69" s="17">
        <f>L69-J69</f>
        <v>-201</v>
      </c>
      <c r="L69" s="17">
        <f>L9+L64</f>
        <v>-498</v>
      </c>
      <c r="M69" s="59"/>
      <c r="N69" s="17">
        <f>N9+N64</f>
        <v>-57</v>
      </c>
      <c r="O69" s="17">
        <f>P69-N69</f>
        <v>44</v>
      </c>
      <c r="P69" s="17">
        <v>-13</v>
      </c>
      <c r="Q69" s="59"/>
      <c r="R69" s="17">
        <f>R9+R64</f>
        <v>111</v>
      </c>
      <c r="S69" s="153"/>
      <c r="T69" s="156"/>
    </row>
    <row r="70" spans="1:34" x14ac:dyDescent="0.3">
      <c r="A70" s="119"/>
      <c r="B70" s="21"/>
      <c r="C70" s="3"/>
      <c r="D70" s="8" t="s">
        <v>23</v>
      </c>
      <c r="E70" s="65"/>
      <c r="F70" s="17">
        <f>F11+F65</f>
        <v>-235</v>
      </c>
      <c r="G70" s="17">
        <f>H70-F70</f>
        <v>-319</v>
      </c>
      <c r="H70" s="17">
        <f>H11+H65</f>
        <v>-554</v>
      </c>
      <c r="I70" s="59"/>
      <c r="J70" s="17">
        <f>J11+J65</f>
        <v>-344</v>
      </c>
      <c r="K70" s="17">
        <f>L70-J70</f>
        <v>-260</v>
      </c>
      <c r="L70" s="17">
        <f>L11+L65</f>
        <v>-604</v>
      </c>
      <c r="M70" s="59"/>
      <c r="N70" s="17">
        <f>N11+N65</f>
        <v>-110</v>
      </c>
      <c r="O70" s="17">
        <f>P70-N70</f>
        <v>-8</v>
      </c>
      <c r="P70" s="17">
        <v>-118</v>
      </c>
      <c r="Q70" s="59"/>
      <c r="R70" s="17">
        <f>R11+R65</f>
        <v>60</v>
      </c>
      <c r="S70" s="153"/>
      <c r="T70" s="156"/>
    </row>
    <row r="71" spans="1:34" s="1" customFormat="1" x14ac:dyDescent="0.3">
      <c r="A71" s="119"/>
      <c r="B71" s="21"/>
      <c r="D71" s="8"/>
      <c r="E71" s="65"/>
      <c r="F71" s="16"/>
      <c r="G71" s="16"/>
      <c r="H71" s="19"/>
      <c r="I71" s="59"/>
      <c r="J71" s="16"/>
      <c r="K71" s="16"/>
      <c r="L71" s="19"/>
      <c r="M71" s="59"/>
      <c r="N71" s="16"/>
      <c r="O71" s="16"/>
      <c r="P71" s="19"/>
      <c r="Q71" s="59"/>
      <c r="R71" s="16"/>
      <c r="S71" s="153"/>
      <c r="T71" s="156"/>
    </row>
    <row r="72" spans="1:34" ht="14.5" x14ac:dyDescent="0.3">
      <c r="A72" s="119"/>
      <c r="B72" s="21"/>
      <c r="C72" s="3"/>
      <c r="D72" s="61" t="s">
        <v>31</v>
      </c>
      <c r="E72" s="62"/>
      <c r="F72" s="63"/>
      <c r="G72" s="63"/>
      <c r="H72" s="64"/>
      <c r="I72" s="59"/>
      <c r="J72" s="63"/>
      <c r="K72" s="63"/>
      <c r="L72" s="64"/>
      <c r="M72" s="59"/>
      <c r="N72" s="63"/>
      <c r="O72" s="63"/>
      <c r="P72" s="64"/>
      <c r="Q72" s="59"/>
      <c r="R72" s="63"/>
      <c r="S72" s="153"/>
      <c r="T72" s="156"/>
    </row>
    <row r="73" spans="1:34" x14ac:dyDescent="0.3">
      <c r="A73" s="119"/>
      <c r="B73" s="21"/>
      <c r="C73" s="3"/>
      <c r="D73" s="8" t="s">
        <v>15</v>
      </c>
      <c r="E73" s="65"/>
      <c r="F73" s="17">
        <v>162</v>
      </c>
      <c r="G73" s="17">
        <f>H73-F73</f>
        <v>178</v>
      </c>
      <c r="H73" s="17">
        <v>340</v>
      </c>
      <c r="I73" s="59"/>
      <c r="J73" s="17">
        <v>203</v>
      </c>
      <c r="K73" s="17">
        <f>L73-J73</f>
        <v>202</v>
      </c>
      <c r="L73" s="17">
        <v>405</v>
      </c>
      <c r="M73" s="59"/>
      <c r="N73" s="17">
        <v>0</v>
      </c>
      <c r="O73" s="17">
        <f t="shared" ref="O73:O75" si="38">P73-N73</f>
        <v>0</v>
      </c>
      <c r="P73" s="17">
        <v>0</v>
      </c>
      <c r="Q73" s="59"/>
      <c r="R73" s="17">
        <v>0</v>
      </c>
      <c r="S73" s="153"/>
      <c r="T73" s="156"/>
    </row>
    <row r="74" spans="1:34" x14ac:dyDescent="0.3">
      <c r="A74" s="119"/>
      <c r="B74" s="21"/>
      <c r="C74" s="3"/>
      <c r="D74" s="8" t="s">
        <v>18</v>
      </c>
      <c r="E74" s="65"/>
      <c r="F74" s="17">
        <v>8</v>
      </c>
      <c r="G74" s="17">
        <f>H74-F74</f>
        <v>9</v>
      </c>
      <c r="H74" s="17">
        <v>17</v>
      </c>
      <c r="I74" s="59"/>
      <c r="J74" s="17">
        <v>6</v>
      </c>
      <c r="K74" s="17">
        <f>L74-J74</f>
        <v>12</v>
      </c>
      <c r="L74" s="17">
        <v>18</v>
      </c>
      <c r="M74" s="59"/>
      <c r="N74" s="17">
        <v>0</v>
      </c>
      <c r="O74" s="17">
        <f t="shared" si="38"/>
        <v>0</v>
      </c>
      <c r="P74" s="17">
        <v>0</v>
      </c>
      <c r="Q74" s="59"/>
      <c r="R74" s="17">
        <v>0</v>
      </c>
      <c r="S74" s="153"/>
      <c r="T74" s="156"/>
    </row>
    <row r="75" spans="1:34" x14ac:dyDescent="0.3">
      <c r="A75" s="119"/>
      <c r="B75" s="21"/>
      <c r="C75" s="3"/>
      <c r="D75" s="8" t="s">
        <v>23</v>
      </c>
      <c r="E75" s="65"/>
      <c r="F75" s="17">
        <v>8</v>
      </c>
      <c r="G75" s="17">
        <f>H75-F75</f>
        <v>9</v>
      </c>
      <c r="H75" s="17">
        <v>17</v>
      </c>
      <c r="I75" s="59"/>
      <c r="J75" s="17">
        <v>6</v>
      </c>
      <c r="K75" s="17">
        <f>L75-J75</f>
        <v>12</v>
      </c>
      <c r="L75" s="17">
        <v>18</v>
      </c>
      <c r="M75" s="59"/>
      <c r="N75" s="17">
        <v>0</v>
      </c>
      <c r="O75" s="17">
        <f t="shared" si="38"/>
        <v>0</v>
      </c>
      <c r="P75" s="17">
        <v>0</v>
      </c>
      <c r="Q75" s="59"/>
      <c r="R75" s="17">
        <v>0</v>
      </c>
      <c r="S75" s="153"/>
      <c r="T75" s="156"/>
    </row>
    <row r="76" spans="1:34" x14ac:dyDescent="0.3">
      <c r="A76" s="119"/>
      <c r="B76" s="21"/>
      <c r="C76" s="3"/>
      <c r="D76" s="73" t="s">
        <v>32</v>
      </c>
      <c r="E76" s="85"/>
      <c r="F76" s="75"/>
      <c r="G76" s="75"/>
      <c r="H76" s="76"/>
      <c r="I76" s="59"/>
      <c r="J76" s="75"/>
      <c r="K76" s="75"/>
      <c r="L76" s="76"/>
      <c r="M76" s="59"/>
      <c r="N76" s="75"/>
      <c r="O76" s="75"/>
      <c r="P76" s="76"/>
      <c r="Q76" s="59"/>
      <c r="R76" s="75"/>
      <c r="S76" s="153"/>
      <c r="T76" s="156"/>
    </row>
    <row r="77" spans="1:34" x14ac:dyDescent="0.3">
      <c r="A77" s="119"/>
      <c r="B77" s="21"/>
      <c r="C77" s="3"/>
      <c r="D77" s="8" t="s">
        <v>15</v>
      </c>
      <c r="E77" s="65"/>
      <c r="F77" s="17">
        <f>F68+F73</f>
        <v>2136</v>
      </c>
      <c r="G77" s="17">
        <f>H77-F77</f>
        <v>2483</v>
      </c>
      <c r="H77" s="17">
        <f>H68+H73</f>
        <v>4619</v>
      </c>
      <c r="I77" s="59"/>
      <c r="J77" s="17">
        <f>J68+J73</f>
        <v>2269</v>
      </c>
      <c r="K77" s="17">
        <f>L77-J77</f>
        <v>2678</v>
      </c>
      <c r="L77" s="17">
        <f>L68+L73</f>
        <v>4947</v>
      </c>
      <c r="M77" s="59"/>
      <c r="N77" s="17">
        <f>N68+N73</f>
        <v>2451</v>
      </c>
      <c r="O77" s="17">
        <f>P77-N77</f>
        <v>3016</v>
      </c>
      <c r="P77" s="17">
        <f>P68+P73</f>
        <v>5467</v>
      </c>
      <c r="Q77" s="59"/>
      <c r="R77" s="17">
        <f>R68+R73</f>
        <v>2963</v>
      </c>
      <c r="S77" s="153"/>
      <c r="T77" s="84"/>
      <c r="U77" s="84"/>
      <c r="V77" s="84"/>
      <c r="X77" s="84"/>
      <c r="Y77" s="84"/>
      <c r="Z77" s="84"/>
      <c r="AB77" s="84"/>
      <c r="AC77" s="84"/>
      <c r="AD77" s="84"/>
      <c r="AF77" s="84"/>
      <c r="AG77" s="84"/>
      <c r="AH77" s="84"/>
    </row>
    <row r="78" spans="1:34" x14ac:dyDescent="0.3">
      <c r="A78" s="119"/>
      <c r="B78" s="21"/>
      <c r="C78" s="3"/>
      <c r="D78" s="8" t="s">
        <v>18</v>
      </c>
      <c r="E78" s="65"/>
      <c r="F78" s="17">
        <f>F69+F74</f>
        <v>-185</v>
      </c>
      <c r="G78" s="17">
        <f>H78-F78</f>
        <v>-258</v>
      </c>
      <c r="H78" s="17">
        <f>H69+H74</f>
        <v>-443</v>
      </c>
      <c r="I78" s="59"/>
      <c r="J78" s="17">
        <f>J69+J74</f>
        <v>-291</v>
      </c>
      <c r="K78" s="17">
        <f>L78-J78</f>
        <v>-189</v>
      </c>
      <c r="L78" s="17">
        <f>L69+L74</f>
        <v>-480</v>
      </c>
      <c r="M78" s="59"/>
      <c r="N78" s="17">
        <f>N69+N74</f>
        <v>-57</v>
      </c>
      <c r="O78" s="17">
        <f>P78-N78</f>
        <v>44</v>
      </c>
      <c r="P78" s="17">
        <f>P69+P74</f>
        <v>-13</v>
      </c>
      <c r="Q78" s="59"/>
      <c r="R78" s="17">
        <f>R69+R74</f>
        <v>111</v>
      </c>
      <c r="S78" s="153"/>
      <c r="T78" s="84"/>
      <c r="U78" s="84"/>
      <c r="V78" s="84"/>
      <c r="X78" s="84"/>
      <c r="Y78" s="84"/>
      <c r="Z78" s="84"/>
      <c r="AB78" s="84"/>
      <c r="AC78" s="84"/>
      <c r="AD78" s="84"/>
      <c r="AF78" s="84"/>
    </row>
    <row r="79" spans="1:34" x14ac:dyDescent="0.3">
      <c r="A79" s="119"/>
      <c r="B79" s="21"/>
      <c r="C79" s="3"/>
      <c r="D79" s="8" t="s">
        <v>23</v>
      </c>
      <c r="E79" s="65"/>
      <c r="F79" s="17">
        <f>F70+F75</f>
        <v>-227</v>
      </c>
      <c r="G79" s="17">
        <f>H79-F79</f>
        <v>-310</v>
      </c>
      <c r="H79" s="17">
        <f>H70+H75</f>
        <v>-537</v>
      </c>
      <c r="I79" s="59"/>
      <c r="J79" s="17">
        <f>J70+J75</f>
        <v>-338</v>
      </c>
      <c r="K79" s="17">
        <f>L79-J79</f>
        <v>-248</v>
      </c>
      <c r="L79" s="17">
        <f>L70+L75</f>
        <v>-586</v>
      </c>
      <c r="M79" s="59"/>
      <c r="N79" s="17">
        <f>N70+N75</f>
        <v>-110</v>
      </c>
      <c r="O79" s="17">
        <f>P79-N79</f>
        <v>-8</v>
      </c>
      <c r="P79" s="17">
        <f>P70+P75</f>
        <v>-118</v>
      </c>
      <c r="Q79" s="59"/>
      <c r="R79" s="17">
        <f>R70+R75</f>
        <v>60</v>
      </c>
      <c r="S79" s="153"/>
      <c r="T79" s="84"/>
      <c r="U79" s="84"/>
      <c r="V79" s="84"/>
      <c r="X79" s="84"/>
      <c r="Y79" s="84"/>
      <c r="Z79" s="84"/>
      <c r="AB79" s="84"/>
      <c r="AC79" s="84"/>
      <c r="AD79" s="84"/>
      <c r="AF79" s="84"/>
    </row>
    <row r="80" spans="1:34" s="1" customFormat="1" x14ac:dyDescent="0.3">
      <c r="A80" s="119"/>
      <c r="B80" s="21"/>
      <c r="D80" s="8"/>
      <c r="E80" s="65"/>
      <c r="F80" s="16"/>
      <c r="G80" s="16"/>
      <c r="H80" s="19"/>
      <c r="I80" s="59"/>
      <c r="J80" s="16"/>
      <c r="K80" s="16"/>
      <c r="L80" s="19"/>
      <c r="M80" s="59"/>
      <c r="N80" s="16"/>
      <c r="O80" s="16"/>
      <c r="P80" s="19"/>
      <c r="Q80" s="59"/>
      <c r="R80" s="16"/>
      <c r="S80" s="153"/>
      <c r="T80" s="156"/>
    </row>
    <row r="81" spans="1:32" s="1" customFormat="1" ht="14.5" x14ac:dyDescent="0.3">
      <c r="A81" s="119"/>
      <c r="B81" s="21"/>
      <c r="C81" s="3"/>
      <c r="D81" s="61" t="s">
        <v>33</v>
      </c>
      <c r="E81" s="62"/>
      <c r="F81" s="63"/>
      <c r="G81" s="63"/>
      <c r="H81" s="64"/>
      <c r="I81" s="59"/>
      <c r="J81" s="63"/>
      <c r="K81" s="63"/>
      <c r="L81" s="64"/>
      <c r="M81" s="59"/>
      <c r="N81" s="63"/>
      <c r="O81" s="63"/>
      <c r="P81" s="64"/>
      <c r="Q81" s="59"/>
      <c r="R81" s="63"/>
      <c r="S81" s="153"/>
      <c r="T81" s="156"/>
    </row>
    <row r="82" spans="1:32" s="1" customFormat="1" x14ac:dyDescent="0.3">
      <c r="A82" s="119"/>
      <c r="B82" s="21"/>
      <c r="D82" s="8" t="s">
        <v>15</v>
      </c>
      <c r="E82" s="65"/>
      <c r="F82" s="17">
        <f t="shared" ref="F82:H84" si="39">F86-F77</f>
        <v>929</v>
      </c>
      <c r="G82" s="17">
        <f t="shared" si="39"/>
        <v>1318</v>
      </c>
      <c r="H82" s="16">
        <f t="shared" si="39"/>
        <v>2247</v>
      </c>
      <c r="I82" s="59"/>
      <c r="J82" s="17">
        <f t="shared" ref="J82:L84" si="40">J86-J77</f>
        <v>1511</v>
      </c>
      <c r="K82" s="17">
        <f t="shared" si="40"/>
        <v>933</v>
      </c>
      <c r="L82" s="16">
        <f t="shared" si="40"/>
        <v>2444</v>
      </c>
      <c r="M82" s="59"/>
      <c r="N82" s="17">
        <f t="shared" ref="N82:P84" si="41">N86-N77</f>
        <v>618</v>
      </c>
      <c r="O82" s="17">
        <f t="shared" si="41"/>
        <v>132</v>
      </c>
      <c r="P82" s="16">
        <f t="shared" si="41"/>
        <v>750</v>
      </c>
      <c r="Q82" s="59"/>
      <c r="R82" s="17">
        <f>R86-R77</f>
        <v>143</v>
      </c>
      <c r="S82" s="153"/>
      <c r="T82" s="84"/>
      <c r="U82" s="84"/>
      <c r="V82" s="84"/>
      <c r="W82" s="3"/>
      <c r="X82" s="84"/>
      <c r="Y82" s="84"/>
      <c r="Z82" s="84"/>
      <c r="AA82" s="3"/>
      <c r="AB82" s="84"/>
      <c r="AC82" s="84"/>
      <c r="AD82" s="84"/>
      <c r="AE82" s="3"/>
      <c r="AF82" s="84"/>
    </row>
    <row r="83" spans="1:32" x14ac:dyDescent="0.3">
      <c r="A83" s="119"/>
      <c r="B83" s="21"/>
      <c r="C83" s="3"/>
      <c r="D83" s="8" t="s">
        <v>18</v>
      </c>
      <c r="E83" s="65"/>
      <c r="F83" s="17">
        <f t="shared" si="39"/>
        <v>80</v>
      </c>
      <c r="G83" s="17">
        <f t="shared" si="39"/>
        <v>-48</v>
      </c>
      <c r="H83" s="16">
        <f t="shared" si="39"/>
        <v>32</v>
      </c>
      <c r="I83" s="59"/>
      <c r="J83" s="17">
        <f t="shared" si="40"/>
        <v>40</v>
      </c>
      <c r="K83" s="17">
        <f t="shared" si="40"/>
        <v>-182</v>
      </c>
      <c r="L83" s="16">
        <f t="shared" si="40"/>
        <v>-142</v>
      </c>
      <c r="M83" s="59"/>
      <c r="N83" s="17">
        <f t="shared" si="41"/>
        <v>-109</v>
      </c>
      <c r="O83" s="17">
        <f t="shared" si="41"/>
        <v>5</v>
      </c>
      <c r="P83" s="16">
        <f t="shared" si="41"/>
        <v>-104</v>
      </c>
      <c r="Q83" s="59"/>
      <c r="R83" s="17">
        <f>R87-R78</f>
        <v>-7</v>
      </c>
      <c r="S83" s="153"/>
      <c r="T83" s="84"/>
      <c r="U83" s="84"/>
      <c r="V83" s="84"/>
      <c r="X83" s="84"/>
      <c r="Y83" s="84"/>
      <c r="Z83" s="84"/>
      <c r="AB83" s="84"/>
      <c r="AC83" s="84"/>
      <c r="AD83" s="84"/>
      <c r="AF83" s="84"/>
    </row>
    <row r="84" spans="1:32" x14ac:dyDescent="0.3">
      <c r="A84" s="119"/>
      <c r="B84" s="21"/>
      <c r="C84" s="3"/>
      <c r="D84" s="8" t="s">
        <v>23</v>
      </c>
      <c r="E84" s="65"/>
      <c r="F84" s="17">
        <f t="shared" si="39"/>
        <v>60</v>
      </c>
      <c r="G84" s="17">
        <f t="shared" si="39"/>
        <v>-70</v>
      </c>
      <c r="H84" s="16">
        <f t="shared" si="39"/>
        <v>-10</v>
      </c>
      <c r="I84" s="59"/>
      <c r="J84" s="17">
        <f t="shared" si="40"/>
        <v>17</v>
      </c>
      <c r="K84" s="17">
        <f t="shared" si="40"/>
        <v>-195</v>
      </c>
      <c r="L84" s="16">
        <f t="shared" si="40"/>
        <v>-178</v>
      </c>
      <c r="M84" s="59"/>
      <c r="N84" s="17">
        <f t="shared" si="41"/>
        <v>-115</v>
      </c>
      <c r="O84" s="17">
        <f t="shared" si="41"/>
        <v>4</v>
      </c>
      <c r="P84" s="16">
        <f t="shared" si="41"/>
        <v>-111</v>
      </c>
      <c r="Q84" s="59"/>
      <c r="R84" s="17">
        <f>R88-R79</f>
        <v>-7</v>
      </c>
      <c r="S84" s="153"/>
      <c r="T84" s="84"/>
      <c r="U84" s="84"/>
      <c r="V84" s="84"/>
      <c r="X84" s="84"/>
      <c r="Y84" s="84"/>
      <c r="Z84" s="84"/>
      <c r="AB84" s="84"/>
      <c r="AC84" s="84"/>
      <c r="AD84" s="84"/>
      <c r="AF84" s="84"/>
    </row>
    <row r="85" spans="1:32" s="1" customFormat="1" ht="14.5" x14ac:dyDescent="0.3">
      <c r="A85" s="119"/>
      <c r="B85" s="21"/>
      <c r="C85" s="3"/>
      <c r="D85" s="73" t="s">
        <v>34</v>
      </c>
      <c r="E85" s="85"/>
      <c r="F85" s="75"/>
      <c r="G85" s="75"/>
      <c r="H85" s="76"/>
      <c r="I85" s="59"/>
      <c r="J85" s="75"/>
      <c r="K85" s="75"/>
      <c r="L85" s="76"/>
      <c r="M85" s="59"/>
      <c r="N85" s="75"/>
      <c r="O85" s="75"/>
      <c r="P85" s="76"/>
      <c r="Q85" s="59"/>
      <c r="R85" s="75"/>
      <c r="S85" s="153"/>
      <c r="T85" s="156"/>
    </row>
    <row r="86" spans="1:32" s="1" customFormat="1" x14ac:dyDescent="0.3">
      <c r="A86" s="119"/>
      <c r="B86" s="21"/>
      <c r="D86" s="8" t="s">
        <v>15</v>
      </c>
      <c r="E86" s="65"/>
      <c r="F86" s="16">
        <v>3065</v>
      </c>
      <c r="G86" s="17">
        <f>H86-F86</f>
        <v>3801</v>
      </c>
      <c r="H86" s="19">
        <v>6866</v>
      </c>
      <c r="I86" s="59"/>
      <c r="J86" s="16">
        <v>3780</v>
      </c>
      <c r="K86" s="17">
        <f>L86-J86</f>
        <v>3611</v>
      </c>
      <c r="L86" s="19">
        <v>7391</v>
      </c>
      <c r="M86" s="59"/>
      <c r="N86" s="16">
        <v>3069</v>
      </c>
      <c r="O86" s="17">
        <f>P86-N86</f>
        <v>3148</v>
      </c>
      <c r="P86" s="19">
        <v>6217</v>
      </c>
      <c r="Q86" s="59"/>
      <c r="R86" s="16">
        <v>3106</v>
      </c>
      <c r="S86" s="153"/>
      <c r="T86" s="84"/>
      <c r="U86" s="84"/>
      <c r="V86" s="84"/>
      <c r="W86" s="3"/>
      <c r="X86" s="84"/>
      <c r="Y86" s="84"/>
      <c r="Z86" s="84"/>
      <c r="AA86" s="3"/>
      <c r="AB86" s="84"/>
      <c r="AC86" s="84"/>
      <c r="AD86" s="84"/>
      <c r="AE86" s="3"/>
      <c r="AF86" s="84"/>
    </row>
    <row r="87" spans="1:32" s="1" customFormat="1" x14ac:dyDescent="0.3">
      <c r="A87" s="119"/>
      <c r="B87" s="21"/>
      <c r="D87" s="8" t="s">
        <v>18</v>
      </c>
      <c r="E87" s="65"/>
      <c r="F87" s="16">
        <v>-105</v>
      </c>
      <c r="G87" s="17">
        <f>H87-F87</f>
        <v>-306</v>
      </c>
      <c r="H87" s="19">
        <v>-411</v>
      </c>
      <c r="I87" s="59"/>
      <c r="J87" s="16">
        <v>-251</v>
      </c>
      <c r="K87" s="17">
        <f>L87-J87</f>
        <v>-371</v>
      </c>
      <c r="L87" s="19">
        <v>-622</v>
      </c>
      <c r="M87" s="59"/>
      <c r="N87" s="16">
        <v>-166</v>
      </c>
      <c r="O87" s="17">
        <f>P87-N87</f>
        <v>49</v>
      </c>
      <c r="P87" s="19">
        <v>-117</v>
      </c>
      <c r="Q87" s="59"/>
      <c r="R87" s="16">
        <v>104</v>
      </c>
      <c r="S87" s="153"/>
      <c r="T87" s="84"/>
      <c r="U87" s="84"/>
      <c r="V87" s="84"/>
      <c r="W87" s="3"/>
      <c r="X87" s="84"/>
      <c r="Y87" s="84"/>
      <c r="Z87" s="84"/>
      <c r="AA87" s="3"/>
      <c r="AB87" s="84"/>
      <c r="AC87" s="84"/>
      <c r="AD87" s="84"/>
      <c r="AE87" s="3"/>
      <c r="AF87" s="84"/>
    </row>
    <row r="88" spans="1:32" s="1" customFormat="1" ht="14" thickBot="1" x14ac:dyDescent="0.35">
      <c r="A88" s="119"/>
      <c r="B88" s="21"/>
      <c r="D88" s="8" t="s">
        <v>23</v>
      </c>
      <c r="E88" s="65"/>
      <c r="F88" s="67">
        <v>-167</v>
      </c>
      <c r="G88" s="67">
        <f>H88-F88</f>
        <v>-380</v>
      </c>
      <c r="H88" s="68">
        <v>-547</v>
      </c>
      <c r="I88" s="59"/>
      <c r="J88" s="67">
        <v>-321</v>
      </c>
      <c r="K88" s="67">
        <f>L88-J88</f>
        <v>-443</v>
      </c>
      <c r="L88" s="68">
        <v>-764</v>
      </c>
      <c r="M88" s="59"/>
      <c r="N88" s="67">
        <v>-225</v>
      </c>
      <c r="O88" s="67">
        <f>P88-N88</f>
        <v>-4</v>
      </c>
      <c r="P88" s="68">
        <v>-229</v>
      </c>
      <c r="Q88" s="59"/>
      <c r="R88" s="67">
        <v>53</v>
      </c>
      <c r="S88" s="153"/>
      <c r="T88" s="84"/>
      <c r="U88" s="84"/>
      <c r="V88" s="84"/>
      <c r="W88" s="3"/>
      <c r="X88" s="84"/>
      <c r="Y88" s="84"/>
      <c r="Z88" s="84"/>
      <c r="AA88" s="3"/>
      <c r="AB88" s="84"/>
      <c r="AC88" s="84"/>
      <c r="AD88" s="84"/>
      <c r="AE88" s="3"/>
      <c r="AF88" s="84"/>
    </row>
    <row r="89" spans="1:32" x14ac:dyDescent="0.3">
      <c r="A89" s="119"/>
      <c r="B89" s="21"/>
      <c r="C89" s="22"/>
      <c r="D89" s="3"/>
      <c r="E89" s="3"/>
      <c r="F89" s="3"/>
      <c r="G89" s="16"/>
      <c r="H89" s="3"/>
      <c r="I89" s="3"/>
      <c r="J89" s="3"/>
      <c r="K89" s="16"/>
      <c r="L89" s="3"/>
      <c r="M89" s="3"/>
      <c r="N89" s="3"/>
      <c r="O89" s="16"/>
      <c r="P89" s="3"/>
      <c r="Q89" s="3"/>
      <c r="R89" s="3"/>
      <c r="S89" s="153"/>
    </row>
    <row r="90" spans="1:32" x14ac:dyDescent="0.3">
      <c r="A90" s="119"/>
      <c r="B90" s="21"/>
      <c r="C90" s="22"/>
      <c r="D90" s="24" t="s">
        <v>35</v>
      </c>
      <c r="E90" s="24"/>
      <c r="F90" s="3"/>
      <c r="G90" s="3"/>
      <c r="H90" s="3"/>
      <c r="I90" s="3"/>
      <c r="J90" s="3"/>
      <c r="K90" s="3"/>
      <c r="L90" s="3"/>
      <c r="M90" s="3"/>
      <c r="N90" s="3"/>
      <c r="O90" s="3"/>
      <c r="P90" s="3"/>
      <c r="Q90" s="3"/>
      <c r="R90" s="3"/>
      <c r="S90" s="153"/>
    </row>
    <row r="91" spans="1:32" x14ac:dyDescent="0.3">
      <c r="A91" s="119"/>
      <c r="B91" s="21"/>
      <c r="C91" s="22"/>
      <c r="D91" s="25" t="s">
        <v>36</v>
      </c>
      <c r="E91" s="24" t="s">
        <v>37</v>
      </c>
      <c r="F91" s="3"/>
      <c r="G91" s="3"/>
      <c r="H91" s="3"/>
      <c r="I91" s="3"/>
      <c r="J91" s="3"/>
      <c r="K91" s="3"/>
      <c r="L91" s="3"/>
      <c r="M91" s="3"/>
      <c r="N91" s="3"/>
      <c r="O91" s="3"/>
      <c r="P91" s="3"/>
      <c r="Q91" s="3"/>
      <c r="R91" s="3"/>
      <c r="S91" s="153"/>
    </row>
    <row r="92" spans="1:32" x14ac:dyDescent="0.3">
      <c r="A92" s="119"/>
      <c r="B92" s="21"/>
      <c r="C92" s="22"/>
      <c r="D92" s="25" t="s">
        <v>38</v>
      </c>
      <c r="E92" s="24" t="s">
        <v>39</v>
      </c>
      <c r="F92" s="3"/>
      <c r="G92" s="3"/>
      <c r="H92" s="3"/>
      <c r="I92" s="3"/>
      <c r="J92" s="3"/>
      <c r="K92" s="3"/>
      <c r="L92" s="3"/>
      <c r="M92" s="3"/>
      <c r="N92" s="3"/>
      <c r="O92" s="3"/>
      <c r="P92" s="3"/>
      <c r="Q92" s="3"/>
      <c r="R92" s="3"/>
      <c r="S92" s="153"/>
    </row>
    <row r="93" spans="1:32" x14ac:dyDescent="0.3">
      <c r="A93" s="119"/>
      <c r="B93" s="21"/>
      <c r="C93" s="22"/>
      <c r="D93" s="25" t="s">
        <v>40</v>
      </c>
      <c r="E93" s="24" t="str">
        <f>Classifieds!E39</f>
        <v>H1 FY25's growth in local currency excluding M&amp;A also excludes minor OLX Autos revenues of a finance business that is winding down.</v>
      </c>
      <c r="F93" s="3"/>
      <c r="G93" s="3"/>
      <c r="J93" s="3"/>
      <c r="K93" s="3"/>
      <c r="N93" s="3"/>
      <c r="O93" s="3"/>
      <c r="R93" s="3"/>
      <c r="S93" s="153"/>
    </row>
    <row r="94" spans="1:32" s="1" customFormat="1" ht="14" thickBot="1" x14ac:dyDescent="0.35">
      <c r="A94" s="119"/>
      <c r="B94" s="31"/>
      <c r="C94" s="32"/>
      <c r="D94" s="90" t="s">
        <v>41</v>
      </c>
      <c r="E94" s="47" t="s">
        <v>42</v>
      </c>
      <c r="F94" s="32"/>
      <c r="G94" s="32"/>
      <c r="H94" s="32"/>
      <c r="I94" s="32"/>
      <c r="J94" s="32"/>
      <c r="K94" s="32"/>
      <c r="L94" s="32"/>
      <c r="M94" s="32"/>
      <c r="N94" s="32"/>
      <c r="O94" s="32"/>
      <c r="P94" s="32"/>
      <c r="Q94" s="32"/>
      <c r="R94" s="32"/>
      <c r="S94" s="153"/>
    </row>
    <row r="95" spans="1:32" ht="6" customHeight="1" x14ac:dyDescent="0.3">
      <c r="A95" s="119"/>
      <c r="R95" s="3"/>
      <c r="S95" s="3"/>
    </row>
    <row r="96" spans="1:32" x14ac:dyDescent="0.3">
      <c r="A96" s="119"/>
      <c r="F96" s="55"/>
      <c r="G96" s="55"/>
      <c r="J96" s="55"/>
      <c r="K96" s="55"/>
      <c r="N96" s="55"/>
      <c r="O96" s="55"/>
      <c r="R96" s="3"/>
      <c r="S96" s="3"/>
    </row>
    <row r="97" spans="1:19" x14ac:dyDescent="0.3">
      <c r="A97" s="119"/>
      <c r="F97" s="55"/>
      <c r="G97" s="55"/>
      <c r="J97" s="55"/>
      <c r="K97" s="55"/>
      <c r="N97" s="55"/>
      <c r="O97" s="55"/>
      <c r="R97" s="3"/>
      <c r="S97" s="3"/>
    </row>
    <row r="98" spans="1:19" x14ac:dyDescent="0.3">
      <c r="A98" s="119"/>
      <c r="F98" s="55"/>
      <c r="G98" s="55"/>
      <c r="J98" s="55"/>
      <c r="K98" s="55"/>
      <c r="N98" s="55"/>
      <c r="O98" s="55"/>
      <c r="R98" s="3"/>
      <c r="S98" s="3"/>
    </row>
    <row r="99" spans="1:19" x14ac:dyDescent="0.3">
      <c r="F99" s="55"/>
      <c r="G99" s="55"/>
      <c r="J99" s="55"/>
      <c r="K99" s="55"/>
      <c r="N99" s="55"/>
      <c r="O99" s="55"/>
      <c r="R99" s="3"/>
      <c r="S99" s="3"/>
    </row>
    <row r="100" spans="1:19" x14ac:dyDescent="0.3">
      <c r="E100" s="24"/>
      <c r="R100" s="3"/>
      <c r="S100" s="3"/>
    </row>
    <row r="101" spans="1:19" x14ac:dyDescent="0.3">
      <c r="E101" s="24"/>
      <c r="R101" s="3"/>
      <c r="S101" s="3"/>
    </row>
    <row r="102" spans="1:19" x14ac:dyDescent="0.3">
      <c r="R102" s="3"/>
      <c r="S102" s="3"/>
    </row>
    <row r="103" spans="1:19" x14ac:dyDescent="0.3">
      <c r="R103" s="3"/>
      <c r="S103" s="3"/>
    </row>
    <row r="104" spans="1:19" x14ac:dyDescent="0.3">
      <c r="R104" s="3"/>
      <c r="S104" s="3"/>
    </row>
    <row r="105" spans="1:19" x14ac:dyDescent="0.3">
      <c r="R105" s="3"/>
      <c r="S105" s="3"/>
    </row>
    <row r="106" spans="1:19" x14ac:dyDescent="0.3">
      <c r="R106" s="3"/>
      <c r="S106" s="3"/>
    </row>
    <row r="107" spans="1:19" x14ac:dyDescent="0.3">
      <c r="R107" s="3"/>
      <c r="S107" s="3"/>
    </row>
    <row r="108" spans="1:19" x14ac:dyDescent="0.3">
      <c r="R108" s="3"/>
      <c r="S108" s="3"/>
    </row>
    <row r="109" spans="1:19" x14ac:dyDescent="0.3">
      <c r="S109" s="3"/>
    </row>
    <row r="110" spans="1:19" x14ac:dyDescent="0.3">
      <c r="S110" s="3"/>
    </row>
    <row r="111" spans="1:19" x14ac:dyDescent="0.3">
      <c r="S111" s="3"/>
    </row>
    <row r="112" spans="1:19" x14ac:dyDescent="0.3">
      <c r="S112" s="3"/>
    </row>
    <row r="113" spans="19:19" x14ac:dyDescent="0.3">
      <c r="S113" s="3"/>
    </row>
    <row r="114" spans="19:19" x14ac:dyDescent="0.3">
      <c r="S114" s="3"/>
    </row>
    <row r="115" spans="19:19" x14ac:dyDescent="0.3">
      <c r="S115" s="3"/>
    </row>
    <row r="116" spans="19:19" x14ac:dyDescent="0.3">
      <c r="S116" s="3"/>
    </row>
    <row r="117" spans="19:19" x14ac:dyDescent="0.3">
      <c r="S117" s="3"/>
    </row>
    <row r="118" spans="19:19" x14ac:dyDescent="0.3">
      <c r="S118" s="3"/>
    </row>
    <row r="119" spans="19:19" x14ac:dyDescent="0.3">
      <c r="S119" s="3"/>
    </row>
    <row r="120" spans="19:19" x14ac:dyDescent="0.3">
      <c r="S120" s="3"/>
    </row>
    <row r="121" spans="19:19" x14ac:dyDescent="0.3">
      <c r="S121" s="3"/>
    </row>
    <row r="122" spans="19:19" x14ac:dyDescent="0.3">
      <c r="S122" s="3"/>
    </row>
    <row r="123" spans="19:19" x14ac:dyDescent="0.3">
      <c r="S123" s="3"/>
    </row>
    <row r="124" spans="19:19" x14ac:dyDescent="0.3">
      <c r="S124" s="3"/>
    </row>
    <row r="125" spans="19:19" x14ac:dyDescent="0.3">
      <c r="S125" s="3"/>
    </row>
    <row r="126" spans="19:19" x14ac:dyDescent="0.3">
      <c r="S126" s="3"/>
    </row>
    <row r="127" spans="19:19" x14ac:dyDescent="0.3">
      <c r="S127" s="3"/>
    </row>
    <row r="128" spans="19:19" x14ac:dyDescent="0.3">
      <c r="S128" s="3"/>
    </row>
    <row r="129" spans="19:19" x14ac:dyDescent="0.3">
      <c r="S129" s="3"/>
    </row>
    <row r="130" spans="19:19" x14ac:dyDescent="0.3">
      <c r="S130" s="3"/>
    </row>
    <row r="131" spans="19:19" x14ac:dyDescent="0.3">
      <c r="S131" s="3"/>
    </row>
    <row r="132" spans="19:19" x14ac:dyDescent="0.3">
      <c r="S132" s="3"/>
    </row>
    <row r="133" spans="19:19" x14ac:dyDescent="0.3">
      <c r="S133" s="3"/>
    </row>
    <row r="134" spans="19:19" x14ac:dyDescent="0.3">
      <c r="S134" s="3"/>
    </row>
  </sheetData>
  <mergeCells count="3">
    <mergeCell ref="N2:P2"/>
    <mergeCell ref="J2:L2"/>
    <mergeCell ref="F2:H2"/>
  </mergeCells>
  <pageMargins left="0.7" right="0.7" top="0.75" bottom="0.75" header="0.3" footer="0.3"/>
  <pageSetup paperSize="9" scale="43" orientation="portrait" r:id="rId1"/>
  <ignoredErrors>
    <ignoredError sqref="D91 D95 D92:D94" numberStoredAsText="1"/>
    <ignoredError sqref="G6:O9 G11:O16 F10:S10 G81:O81 H55:O55 H56:J56 L56:N56 G57:O71 G18:O54 M17:O17 G85:O87 I82:I84 M82:M84 G77:O7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A1:AF102"/>
  <sheetViews>
    <sheetView showGridLines="0" zoomScaleNormal="100" zoomScaleSheetLayoutView="100" workbookViewId="0">
      <pane xSplit="5" ySplit="3" topLeftCell="F4" activePane="bottomRight" state="frozen"/>
      <selection pane="topRight" activeCell="B76" sqref="B76:B84"/>
      <selection pane="bottomLeft" activeCell="B76" sqref="B76:B84"/>
      <selection pane="bottomRight" activeCell="B2" sqref="B2"/>
    </sheetView>
  </sheetViews>
  <sheetFormatPr defaultColWidth="9.1796875" defaultRowHeight="13.5" x14ac:dyDescent="0.3"/>
  <cols>
    <col min="1" max="1" width="2.26953125" style="119" customWidth="1"/>
    <col min="2" max="2" width="4.7265625" style="1" customWidth="1"/>
    <col min="3" max="3" width="33.81640625" style="2" customWidth="1"/>
    <col min="4" max="4" width="2.81640625" style="2" customWidth="1"/>
    <col min="5" max="5" width="44.453125" style="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3" customWidth="1"/>
    <col min="20" max="16384" width="9.1796875" style="1"/>
  </cols>
  <sheetData>
    <row r="1" spans="1:32" ht="7.5" customHeight="1" thickBot="1" x14ac:dyDescent="0.35">
      <c r="S1" s="1"/>
    </row>
    <row r="2" spans="1:32" x14ac:dyDescent="0.3">
      <c r="B2" s="4" t="s">
        <v>43</v>
      </c>
      <c r="C2" s="29"/>
      <c r="D2" s="5"/>
      <c r="E2" s="5"/>
      <c r="F2" s="253" t="s">
        <v>1</v>
      </c>
      <c r="G2" s="251"/>
      <c r="H2" s="252"/>
      <c r="I2" s="81"/>
      <c r="J2" s="250" t="s">
        <v>2</v>
      </c>
      <c r="K2" s="251"/>
      <c r="L2" s="252"/>
      <c r="M2" s="81"/>
      <c r="N2" s="250" t="s">
        <v>3</v>
      </c>
      <c r="O2" s="251"/>
      <c r="P2" s="252"/>
      <c r="Q2" s="81"/>
      <c r="R2" s="158" t="s">
        <v>4</v>
      </c>
    </row>
    <row r="3" spans="1:32" x14ac:dyDescent="0.3">
      <c r="B3" s="21"/>
      <c r="C3" s="7"/>
      <c r="D3" s="3" t="s">
        <v>5</v>
      </c>
      <c r="E3" s="8"/>
      <c r="F3" s="171" t="s">
        <v>6</v>
      </c>
      <c r="G3" s="9" t="s">
        <v>7</v>
      </c>
      <c r="H3" s="10" t="s">
        <v>1</v>
      </c>
      <c r="I3" s="82"/>
      <c r="J3" s="9" t="s">
        <v>8</v>
      </c>
      <c r="K3" s="9" t="s">
        <v>9</v>
      </c>
      <c r="L3" s="9" t="s">
        <v>2</v>
      </c>
      <c r="M3" s="57"/>
      <c r="N3" s="9" t="s">
        <v>10</v>
      </c>
      <c r="O3" s="9" t="s">
        <v>11</v>
      </c>
      <c r="P3" s="9" t="s">
        <v>3</v>
      </c>
      <c r="Q3" s="57"/>
      <c r="R3" s="10" t="s">
        <v>12</v>
      </c>
    </row>
    <row r="4" spans="1:32" s="3" customFormat="1" x14ac:dyDescent="0.3">
      <c r="A4" s="119"/>
      <c r="B4" s="21"/>
      <c r="C4" s="7"/>
      <c r="D4" s="61" t="s">
        <v>13</v>
      </c>
      <c r="E4" s="61"/>
      <c r="F4" s="172"/>
      <c r="G4" s="63"/>
      <c r="H4" s="64"/>
      <c r="I4" s="83"/>
      <c r="J4" s="63"/>
      <c r="K4" s="63"/>
      <c r="L4" s="63"/>
      <c r="M4" s="83"/>
      <c r="N4" s="63"/>
      <c r="O4" s="63"/>
      <c r="P4" s="63"/>
      <c r="Q4" s="83"/>
      <c r="R4" s="64"/>
      <c r="U4" s="2"/>
      <c r="V4" s="2"/>
      <c r="W4" s="2"/>
      <c r="X4" s="2"/>
    </row>
    <row r="5" spans="1:32" ht="14.5" x14ac:dyDescent="0.3">
      <c r="B5" s="21"/>
      <c r="C5" s="20" t="s">
        <v>44</v>
      </c>
      <c r="D5" s="73" t="s">
        <v>45</v>
      </c>
      <c r="E5" s="73"/>
      <c r="F5" s="173"/>
      <c r="G5" s="75"/>
      <c r="H5" s="76"/>
      <c r="I5" s="169"/>
      <c r="J5" s="75"/>
      <c r="K5" s="75"/>
      <c r="L5" s="75"/>
      <c r="M5" s="58"/>
      <c r="N5" s="75"/>
      <c r="O5" s="75"/>
      <c r="P5" s="75"/>
      <c r="Q5" s="58"/>
      <c r="R5" s="76"/>
      <c r="T5" s="3"/>
    </row>
    <row r="6" spans="1:32" x14ac:dyDescent="0.3">
      <c r="A6" s="120"/>
      <c r="B6" s="21"/>
      <c r="C6" s="1"/>
      <c r="D6" s="8" t="s">
        <v>15</v>
      </c>
      <c r="E6" s="8"/>
      <c r="F6" s="16">
        <v>302</v>
      </c>
      <c r="G6" s="17">
        <f>H6-F6</f>
        <v>349</v>
      </c>
      <c r="H6" s="16">
        <v>651</v>
      </c>
      <c r="I6" s="58"/>
      <c r="J6" s="17">
        <v>460</v>
      </c>
      <c r="K6" s="17">
        <f>L6-J6</f>
        <v>506</v>
      </c>
      <c r="L6" s="17">
        <v>966</v>
      </c>
      <c r="M6" s="58"/>
      <c r="N6" s="17">
        <v>574</v>
      </c>
      <c r="O6" s="17">
        <f>P6-N6</f>
        <v>648</v>
      </c>
      <c r="P6" s="17">
        <v>1222</v>
      </c>
      <c r="Q6" s="58"/>
      <c r="R6" s="19">
        <v>674</v>
      </c>
      <c r="T6" s="55"/>
      <c r="U6" s="55"/>
      <c r="V6" s="55"/>
      <c r="W6" s="55"/>
      <c r="X6" s="55"/>
      <c r="Y6" s="55"/>
      <c r="Z6" s="55"/>
      <c r="AB6" s="55"/>
      <c r="AC6" s="55"/>
      <c r="AD6" s="55"/>
      <c r="AF6" s="55"/>
    </row>
    <row r="7" spans="1:32" x14ac:dyDescent="0.3">
      <c r="A7" s="120"/>
      <c r="B7" s="21"/>
      <c r="C7" s="1"/>
      <c r="D7" s="14" t="s">
        <v>16</v>
      </c>
      <c r="E7" s="8"/>
      <c r="F7" s="176" t="s">
        <v>27</v>
      </c>
      <c r="G7" s="15" t="s">
        <v>27</v>
      </c>
      <c r="H7" s="162" t="s">
        <v>27</v>
      </c>
      <c r="I7" s="170"/>
      <c r="J7" s="49">
        <f>J6/F6-1</f>
        <v>0.52317880794701987</v>
      </c>
      <c r="K7" s="49">
        <f>K6/G6-1</f>
        <v>0.44985673352435529</v>
      </c>
      <c r="L7" s="49">
        <f>L6/H6-1</f>
        <v>0.4838709677419355</v>
      </c>
      <c r="M7" s="59"/>
      <c r="N7" s="49">
        <f>N6/J6-1</f>
        <v>0.24782608695652164</v>
      </c>
      <c r="O7" s="49">
        <f>O6/K6-1</f>
        <v>0.28063241106719361</v>
      </c>
      <c r="P7" s="49">
        <f>P6/L6-1</f>
        <v>0.26501035196687361</v>
      </c>
      <c r="Q7" s="59"/>
      <c r="R7" s="162">
        <f t="shared" ref="R7" si="0">R6/N6-1</f>
        <v>0.17421602787456436</v>
      </c>
      <c r="T7" s="55"/>
      <c r="U7" s="55"/>
      <c r="V7" s="55"/>
      <c r="W7" s="55"/>
      <c r="X7" s="55"/>
      <c r="Y7" s="55"/>
      <c r="Z7" s="55"/>
      <c r="AB7" s="55"/>
      <c r="AC7" s="55"/>
      <c r="AD7" s="55"/>
      <c r="AF7" s="55"/>
    </row>
    <row r="8" spans="1:32" x14ac:dyDescent="0.3">
      <c r="A8" s="120"/>
      <c r="B8" s="21"/>
      <c r="C8" s="1"/>
      <c r="D8" s="14" t="s">
        <v>17</v>
      </c>
      <c r="E8" s="8"/>
      <c r="F8" s="174">
        <v>0.38</v>
      </c>
      <c r="G8" s="49">
        <v>0.23</v>
      </c>
      <c r="H8" s="162">
        <v>0.28999999999999998</v>
      </c>
      <c r="I8" s="170"/>
      <c r="J8" s="49">
        <v>0.39</v>
      </c>
      <c r="K8" s="49">
        <v>0.3</v>
      </c>
      <c r="L8" s="49">
        <v>0.35</v>
      </c>
      <c r="M8" s="59"/>
      <c r="N8" s="49">
        <v>0.17</v>
      </c>
      <c r="O8" s="49">
        <v>0.25</v>
      </c>
      <c r="P8" s="49">
        <v>0.22</v>
      </c>
      <c r="Q8" s="59"/>
      <c r="R8" s="162">
        <v>0.3</v>
      </c>
      <c r="T8" s="55"/>
      <c r="U8" s="55"/>
      <c r="V8" s="55"/>
      <c r="W8" s="55"/>
      <c r="X8" s="55"/>
      <c r="Y8" s="55"/>
      <c r="Z8" s="55"/>
      <c r="AB8" s="55"/>
      <c r="AC8" s="55"/>
      <c r="AD8" s="55"/>
      <c r="AF8" s="55"/>
    </row>
    <row r="9" spans="1:32" ht="14.5" x14ac:dyDescent="0.3">
      <c r="A9" s="120"/>
      <c r="B9" s="21"/>
      <c r="C9" s="1"/>
      <c r="D9" s="8" t="s">
        <v>19</v>
      </c>
      <c r="E9" s="8"/>
      <c r="F9" s="175">
        <v>-116</v>
      </c>
      <c r="G9" s="17">
        <f>H9-F9</f>
        <v>-117</v>
      </c>
      <c r="H9" s="19">
        <v>-233</v>
      </c>
      <c r="I9" s="170"/>
      <c r="J9" s="16">
        <v>-76</v>
      </c>
      <c r="K9" s="17">
        <f>L9-J9</f>
        <v>-48</v>
      </c>
      <c r="L9" s="16">
        <v>-124</v>
      </c>
      <c r="M9" s="59"/>
      <c r="N9" s="16">
        <v>5</v>
      </c>
      <c r="O9" s="17">
        <v>62</v>
      </c>
      <c r="P9" s="16">
        <v>67</v>
      </c>
      <c r="Q9" s="59"/>
      <c r="R9" s="19">
        <v>94</v>
      </c>
      <c r="T9" s="55"/>
      <c r="U9" s="55"/>
      <c r="V9" s="55"/>
      <c r="W9" s="55"/>
      <c r="X9" s="55"/>
      <c r="Y9" s="55"/>
      <c r="Z9" s="55"/>
      <c r="AB9" s="55"/>
      <c r="AC9" s="55"/>
      <c r="AD9" s="55"/>
      <c r="AF9" s="55"/>
    </row>
    <row r="10" spans="1:32" x14ac:dyDescent="0.3">
      <c r="B10" s="21"/>
      <c r="C10" s="1"/>
      <c r="D10" s="14" t="s">
        <v>212</v>
      </c>
      <c r="E10" s="8"/>
      <c r="F10" s="174">
        <f t="shared" ref="F10:R10" si="1">F9/F6</f>
        <v>-0.38410596026490068</v>
      </c>
      <c r="G10" s="49">
        <f>G9/G6</f>
        <v>-0.33524355300859598</v>
      </c>
      <c r="H10" s="162">
        <f t="shared" ref="H10" si="2">H9/H6</f>
        <v>-0.3579109062980031</v>
      </c>
      <c r="I10" s="170"/>
      <c r="J10" s="49">
        <f t="shared" si="1"/>
        <v>-0.16521739130434782</v>
      </c>
      <c r="K10" s="49">
        <f>K9/K6</f>
        <v>-9.4861660079051377E-2</v>
      </c>
      <c r="L10" s="49">
        <f t="shared" ref="L10" si="3">L9/L6</f>
        <v>-0.12836438923395446</v>
      </c>
      <c r="M10" s="59"/>
      <c r="N10" s="49">
        <f t="shared" si="1"/>
        <v>8.7108013937282226E-3</v>
      </c>
      <c r="O10" s="49">
        <f>O9/O6</f>
        <v>9.5679012345679007E-2</v>
      </c>
      <c r="P10" s="49">
        <f>P9/P6</f>
        <v>5.4828150572831427E-2</v>
      </c>
      <c r="Q10" s="59"/>
      <c r="R10" s="162">
        <f t="shared" si="1"/>
        <v>0.1394658753709199</v>
      </c>
      <c r="T10" s="55"/>
      <c r="U10" s="55"/>
      <c r="V10" s="55"/>
      <c r="W10" s="55"/>
      <c r="X10" s="55"/>
      <c r="Y10" s="55"/>
      <c r="Z10" s="55"/>
      <c r="AB10" s="55"/>
      <c r="AC10" s="55"/>
      <c r="AD10" s="55"/>
      <c r="AF10" s="55"/>
    </row>
    <row r="11" spans="1:32" x14ac:dyDescent="0.3">
      <c r="B11" s="21"/>
      <c r="C11" s="1"/>
      <c r="D11" s="72"/>
      <c r="E11" s="8"/>
      <c r="F11" s="176"/>
      <c r="G11" s="15"/>
      <c r="H11" s="19"/>
      <c r="I11" s="170"/>
      <c r="J11" s="15"/>
      <c r="K11" s="15"/>
      <c r="L11" s="15"/>
      <c r="M11" s="59"/>
      <c r="N11" s="15"/>
      <c r="O11" s="15"/>
      <c r="P11" s="15"/>
      <c r="Q11" s="59"/>
      <c r="R11" s="19"/>
      <c r="T11" s="55"/>
      <c r="U11" s="55"/>
      <c r="V11" s="55"/>
      <c r="W11" s="55"/>
      <c r="X11" s="55"/>
      <c r="Y11" s="55"/>
      <c r="Z11" s="55"/>
      <c r="AB11" s="55"/>
      <c r="AC11" s="55"/>
      <c r="AD11" s="55"/>
      <c r="AF11" s="55"/>
    </row>
    <row r="12" spans="1:32" ht="14.5" x14ac:dyDescent="0.3">
      <c r="B12" s="21"/>
      <c r="C12" s="20" t="s">
        <v>46</v>
      </c>
      <c r="D12" s="70" t="s">
        <v>47</v>
      </c>
      <c r="E12" s="11"/>
      <c r="F12" s="177"/>
      <c r="G12" s="12"/>
      <c r="H12" s="163"/>
      <c r="I12" s="13"/>
      <c r="J12" s="12"/>
      <c r="K12" s="12"/>
      <c r="L12" s="12"/>
      <c r="M12" s="13"/>
      <c r="N12" s="12"/>
      <c r="O12" s="12"/>
      <c r="P12" s="12"/>
      <c r="Q12" s="13"/>
      <c r="R12" s="163"/>
      <c r="T12" s="55"/>
      <c r="U12" s="55"/>
      <c r="V12" s="55"/>
      <c r="W12" s="55"/>
      <c r="X12" s="55"/>
      <c r="Y12" s="55"/>
      <c r="Z12" s="55"/>
      <c r="AB12" s="55"/>
      <c r="AC12" s="55"/>
      <c r="AD12" s="55"/>
      <c r="AF12" s="55"/>
    </row>
    <row r="13" spans="1:32" x14ac:dyDescent="0.3">
      <c r="B13" s="21"/>
      <c r="C13" s="1"/>
      <c r="D13" s="71" t="s">
        <v>48</v>
      </c>
      <c r="E13" s="8"/>
      <c r="F13" s="175">
        <v>353</v>
      </c>
      <c r="G13" s="17">
        <f>H13-F13</f>
        <v>380.20000000000005</v>
      </c>
      <c r="H13" s="19">
        <v>733.2</v>
      </c>
      <c r="I13" s="170"/>
      <c r="J13" s="16">
        <v>403.03</v>
      </c>
      <c r="K13" s="17">
        <f>L13-J13</f>
        <v>428.97</v>
      </c>
      <c r="L13" s="16">
        <v>832</v>
      </c>
      <c r="M13" s="59"/>
      <c r="N13" s="16">
        <v>460.3</v>
      </c>
      <c r="O13" s="17">
        <f>P13-N13</f>
        <v>520.99312200000008</v>
      </c>
      <c r="P13" s="16">
        <v>981.29312200000004</v>
      </c>
      <c r="Q13" s="59"/>
      <c r="R13" s="19">
        <v>594</v>
      </c>
      <c r="T13" s="55"/>
      <c r="U13" s="55"/>
      <c r="V13" s="55"/>
      <c r="W13" s="55"/>
      <c r="X13" s="55"/>
      <c r="Y13" s="55"/>
      <c r="Z13" s="55"/>
      <c r="AB13" s="55"/>
      <c r="AC13" s="55"/>
      <c r="AD13" s="55"/>
      <c r="AF13" s="55"/>
    </row>
    <row r="14" spans="1:32" x14ac:dyDescent="0.3">
      <c r="B14" s="21"/>
      <c r="C14" s="1"/>
      <c r="D14" s="72" t="s">
        <v>49</v>
      </c>
      <c r="E14" s="8"/>
      <c r="F14" s="176">
        <v>0.41</v>
      </c>
      <c r="G14" s="15">
        <v>0.28000000000000003</v>
      </c>
      <c r="H14" s="162">
        <v>0.33</v>
      </c>
      <c r="I14" s="170"/>
      <c r="J14" s="15">
        <f>J13/F13-1</f>
        <v>0.14172804532577898</v>
      </c>
      <c r="K14" s="15">
        <f>K13/G13-1</f>
        <v>0.12827459231983163</v>
      </c>
      <c r="L14" s="15">
        <f>L13/H13-1</f>
        <v>0.13475177304964525</v>
      </c>
      <c r="M14" s="59"/>
      <c r="N14" s="15">
        <f>N13/J13-1</f>
        <v>0.14209860308165645</v>
      </c>
      <c r="O14" s="15">
        <f>O13/K13-1</f>
        <v>0.21452111336457103</v>
      </c>
      <c r="P14" s="15">
        <f>P13/L13-1</f>
        <v>0.17943884855769232</v>
      </c>
      <c r="Q14" s="59"/>
      <c r="R14" s="162">
        <f>R13/N13-1</f>
        <v>0.29046274169020192</v>
      </c>
      <c r="T14" s="55"/>
      <c r="U14" s="55"/>
      <c r="V14" s="55"/>
      <c r="W14" s="55"/>
      <c r="X14" s="55"/>
      <c r="Y14" s="55"/>
      <c r="Z14" s="55"/>
      <c r="AB14" s="55"/>
      <c r="AC14" s="55"/>
      <c r="AD14" s="55"/>
      <c r="AF14" s="55"/>
    </row>
    <row r="15" spans="1:32" x14ac:dyDescent="0.3">
      <c r="B15" s="21"/>
      <c r="C15" s="1"/>
      <c r="D15" s="72" t="s">
        <v>50</v>
      </c>
      <c r="E15" s="8"/>
      <c r="F15" s="176">
        <v>0.35</v>
      </c>
      <c r="G15" s="15">
        <v>0.35304320749546375</v>
      </c>
      <c r="H15" s="162">
        <v>0.35</v>
      </c>
      <c r="I15" s="170"/>
      <c r="J15" s="15">
        <v>0.36070000000000002</v>
      </c>
      <c r="K15" s="15">
        <v>0.35319913909883283</v>
      </c>
      <c r="L15" s="15">
        <v>0.35830000000000001</v>
      </c>
      <c r="M15" s="59"/>
      <c r="N15" s="15">
        <v>0.35</v>
      </c>
      <c r="O15" s="15">
        <v>0.33645533214292861</v>
      </c>
      <c r="P15" s="15">
        <v>0.35</v>
      </c>
      <c r="Q15" s="59"/>
      <c r="R15" s="162">
        <v>0.34</v>
      </c>
      <c r="T15" s="55"/>
      <c r="U15" s="55"/>
      <c r="V15" s="55"/>
      <c r="W15" s="55"/>
      <c r="X15" s="55"/>
      <c r="Y15" s="55"/>
      <c r="Z15" s="55"/>
      <c r="AB15" s="55"/>
      <c r="AC15" s="55"/>
      <c r="AD15" s="55"/>
      <c r="AF15" s="55"/>
    </row>
    <row r="16" spans="1:32" x14ac:dyDescent="0.3">
      <c r="B16" s="21"/>
      <c r="C16" s="1"/>
      <c r="D16" s="71" t="s">
        <v>51</v>
      </c>
      <c r="E16" s="8"/>
      <c r="F16" s="175">
        <v>3485</v>
      </c>
      <c r="G16" s="17">
        <f>H16-F16</f>
        <v>3779</v>
      </c>
      <c r="H16" s="19">
        <v>7264</v>
      </c>
      <c r="I16" s="170"/>
      <c r="J16" s="16">
        <v>4501.4399999999996</v>
      </c>
      <c r="K16" s="17">
        <f>L16-J16</f>
        <v>4871.8599999999997</v>
      </c>
      <c r="L16" s="16">
        <v>9373.2999999999993</v>
      </c>
      <c r="M16" s="59"/>
      <c r="N16" s="16">
        <v>5532</v>
      </c>
      <c r="O16" s="17">
        <f>P16-N16</f>
        <v>6315</v>
      </c>
      <c r="P16" s="16">
        <v>11847</v>
      </c>
      <c r="Q16" s="59"/>
      <c r="R16" s="19">
        <v>6593</v>
      </c>
      <c r="T16" s="55"/>
      <c r="U16" s="55"/>
      <c r="V16" s="55"/>
      <c r="W16" s="55"/>
      <c r="X16" s="55"/>
      <c r="Y16" s="55"/>
      <c r="Z16" s="55"/>
      <c r="AB16" s="55"/>
      <c r="AC16" s="55"/>
      <c r="AD16" s="55"/>
      <c r="AF16" s="55"/>
    </row>
    <row r="17" spans="1:32" x14ac:dyDescent="0.3">
      <c r="B17" s="21"/>
      <c r="C17" s="1"/>
      <c r="D17" s="72" t="s">
        <v>16</v>
      </c>
      <c r="E17" s="8"/>
      <c r="F17" s="176">
        <v>0.56000000000000005</v>
      </c>
      <c r="G17" s="15">
        <v>0.3749879394697242</v>
      </c>
      <c r="H17" s="162">
        <v>0.45</v>
      </c>
      <c r="I17" s="170"/>
      <c r="J17" s="15">
        <f>J16/F16-1</f>
        <v>0.29166140602582491</v>
      </c>
      <c r="K17" s="15">
        <f>K16/G16-1</f>
        <v>0.28919290817676635</v>
      </c>
      <c r="L17" s="15">
        <f>L16/H16-1</f>
        <v>0.29037720264317168</v>
      </c>
      <c r="M17" s="59"/>
      <c r="N17" s="15">
        <f>N16/J16-1</f>
        <v>0.22894007251013027</v>
      </c>
      <c r="O17" s="15">
        <f>O16/K16-1</f>
        <v>0.29621951369702759</v>
      </c>
      <c r="P17" s="15">
        <f>P16/L16-1</f>
        <v>0.26390918886624792</v>
      </c>
      <c r="Q17" s="59"/>
      <c r="R17" s="162">
        <f>R16/N16-1</f>
        <v>0.19179320318148951</v>
      </c>
      <c r="T17" s="55"/>
      <c r="U17" s="55"/>
      <c r="V17" s="55"/>
      <c r="W17" s="55"/>
      <c r="X17" s="55"/>
      <c r="Y17" s="55"/>
      <c r="Z17" s="55"/>
      <c r="AB17" s="55"/>
      <c r="AC17" s="55"/>
      <c r="AD17" s="55"/>
      <c r="AF17" s="55"/>
    </row>
    <row r="18" spans="1:32" x14ac:dyDescent="0.3">
      <c r="B18" s="21"/>
      <c r="C18" s="1"/>
      <c r="D18" s="72" t="s">
        <v>52</v>
      </c>
      <c r="E18" s="8"/>
      <c r="F18" s="176">
        <v>0.5</v>
      </c>
      <c r="G18" s="15">
        <v>0.33662413089166232</v>
      </c>
      <c r="H18" s="162">
        <v>0.41</v>
      </c>
      <c r="I18" s="170"/>
      <c r="J18" s="15">
        <v>0.22</v>
      </c>
      <c r="K18" s="15">
        <v>0.17808812471111735</v>
      </c>
      <c r="L18" s="15">
        <v>0.2</v>
      </c>
      <c r="M18" s="59"/>
      <c r="N18" s="15">
        <v>0.15</v>
      </c>
      <c r="O18" s="15">
        <v>0.24562750782560058</v>
      </c>
      <c r="P18" s="15">
        <v>0.2</v>
      </c>
      <c r="Q18" s="59"/>
      <c r="R18" s="162">
        <v>0.32</v>
      </c>
      <c r="T18" s="55"/>
      <c r="U18" s="55"/>
      <c r="V18" s="55"/>
      <c r="W18" s="55"/>
      <c r="X18" s="55"/>
      <c r="Y18" s="55"/>
      <c r="Z18" s="55"/>
      <c r="AB18" s="55"/>
      <c r="AC18" s="55"/>
      <c r="AD18" s="55"/>
      <c r="AF18" s="55"/>
    </row>
    <row r="19" spans="1:32" x14ac:dyDescent="0.3">
      <c r="B19" s="21"/>
      <c r="C19" s="1"/>
      <c r="D19" s="71" t="s">
        <v>53</v>
      </c>
      <c r="E19" s="8"/>
      <c r="F19" s="175">
        <v>294257</v>
      </c>
      <c r="G19" s="17">
        <f>H19</f>
        <v>317418</v>
      </c>
      <c r="H19" s="19">
        <v>317418</v>
      </c>
      <c r="I19" s="170"/>
      <c r="J19" s="16">
        <v>323344</v>
      </c>
      <c r="K19" s="17">
        <f>L19</f>
        <v>333390</v>
      </c>
      <c r="L19" s="16">
        <v>333390</v>
      </c>
      <c r="M19" s="59"/>
      <c r="N19" s="16">
        <v>347309</v>
      </c>
      <c r="O19" s="17">
        <f>P19</f>
        <v>352413</v>
      </c>
      <c r="P19" s="16">
        <v>352413</v>
      </c>
      <c r="Q19" s="59"/>
      <c r="R19" s="19">
        <v>385020</v>
      </c>
      <c r="T19" s="55"/>
      <c r="U19" s="55"/>
      <c r="V19" s="55"/>
      <c r="W19" s="55"/>
      <c r="X19" s="55"/>
      <c r="Y19" s="55"/>
      <c r="Z19" s="55"/>
      <c r="AB19" s="55"/>
      <c r="AC19" s="55"/>
      <c r="AD19" s="55"/>
      <c r="AF19" s="55"/>
    </row>
    <row r="20" spans="1:32" x14ac:dyDescent="0.3">
      <c r="B20" s="21"/>
      <c r="C20" s="1"/>
      <c r="D20" s="71" t="s">
        <v>54</v>
      </c>
      <c r="E20" s="8"/>
      <c r="F20" s="175">
        <v>182969</v>
      </c>
      <c r="G20" s="17">
        <f>H20</f>
        <v>232418</v>
      </c>
      <c r="H20" s="19">
        <v>232418</v>
      </c>
      <c r="I20" s="170"/>
      <c r="J20" s="16">
        <v>236481</v>
      </c>
      <c r="K20" s="17">
        <f>L20</f>
        <v>217290</v>
      </c>
      <c r="L20" s="16">
        <v>217290</v>
      </c>
      <c r="M20" s="59"/>
      <c r="N20" s="16">
        <v>274211</v>
      </c>
      <c r="O20" s="17">
        <f>P20</f>
        <v>313825</v>
      </c>
      <c r="P20" s="16">
        <v>313825</v>
      </c>
      <c r="Q20" s="59"/>
      <c r="R20" s="19">
        <v>360574</v>
      </c>
      <c r="T20" s="55"/>
      <c r="U20" s="55"/>
      <c r="V20" s="55"/>
      <c r="W20" s="55"/>
      <c r="X20" s="55"/>
      <c r="Y20" s="55"/>
      <c r="Z20" s="55"/>
      <c r="AB20" s="55"/>
      <c r="AC20" s="55"/>
      <c r="AD20" s="55"/>
      <c r="AF20" s="55"/>
    </row>
    <row r="21" spans="1:32" x14ac:dyDescent="0.3">
      <c r="B21" s="21"/>
      <c r="C21" s="1"/>
      <c r="D21" s="71" t="s">
        <v>55</v>
      </c>
      <c r="E21" s="8"/>
      <c r="F21" s="175">
        <v>1385</v>
      </c>
      <c r="G21" s="17">
        <f>H21</f>
        <v>1780</v>
      </c>
      <c r="H21" s="19">
        <v>1780</v>
      </c>
      <c r="I21" s="170"/>
      <c r="J21" s="16">
        <v>1543</v>
      </c>
      <c r="K21" s="17">
        <f>L21</f>
        <v>1486</v>
      </c>
      <c r="L21" s="16">
        <v>1486</v>
      </c>
      <c r="M21" s="59"/>
      <c r="N21" s="16">
        <v>1427</v>
      </c>
      <c r="O21" s="17">
        <f>P21</f>
        <v>1530</v>
      </c>
      <c r="P21" s="16">
        <v>1530</v>
      </c>
      <c r="Q21" s="59"/>
      <c r="R21" s="19">
        <v>1565</v>
      </c>
      <c r="T21" s="55"/>
      <c r="U21" s="55"/>
      <c r="V21" s="55"/>
      <c r="W21" s="55"/>
      <c r="X21" s="55"/>
      <c r="Y21" s="55"/>
      <c r="Z21" s="55"/>
      <c r="AB21" s="55"/>
      <c r="AC21" s="55"/>
      <c r="AD21" s="55"/>
      <c r="AF21" s="55"/>
    </row>
    <row r="22" spans="1:32" x14ac:dyDescent="0.3">
      <c r="A22" s="120"/>
      <c r="B22" s="21"/>
      <c r="C22" s="1"/>
      <c r="D22" s="71" t="s">
        <v>15</v>
      </c>
      <c r="E22" s="8"/>
      <c r="F22" s="16">
        <v>302</v>
      </c>
      <c r="G22" s="17">
        <f>H22-F22</f>
        <v>349</v>
      </c>
      <c r="H22" s="16">
        <v>651</v>
      </c>
      <c r="I22" s="59"/>
      <c r="J22" s="17">
        <v>460</v>
      </c>
      <c r="K22" s="17">
        <f>L22-J22</f>
        <v>506</v>
      </c>
      <c r="L22" s="17">
        <v>966</v>
      </c>
      <c r="M22" s="59"/>
      <c r="N22" s="16">
        <v>574</v>
      </c>
      <c r="O22" s="17">
        <f>P22-N22</f>
        <v>648</v>
      </c>
      <c r="P22" s="16">
        <v>1222</v>
      </c>
      <c r="Q22" s="59"/>
      <c r="R22" s="19">
        <v>674</v>
      </c>
      <c r="T22" s="55"/>
      <c r="U22" s="55"/>
      <c r="V22" s="55"/>
      <c r="W22" s="55"/>
      <c r="X22" s="55"/>
      <c r="Y22" s="55"/>
      <c r="Z22" s="55"/>
      <c r="AB22" s="55"/>
      <c r="AC22" s="55"/>
      <c r="AD22" s="55"/>
      <c r="AF22" s="55"/>
    </row>
    <row r="23" spans="1:32" x14ac:dyDescent="0.3">
      <c r="A23" s="120"/>
      <c r="B23" s="21"/>
      <c r="C23" s="1"/>
      <c r="D23" s="72" t="s">
        <v>16</v>
      </c>
      <c r="E23" s="8"/>
      <c r="F23" s="15" t="s">
        <v>27</v>
      </c>
      <c r="G23" s="15" t="s">
        <v>27</v>
      </c>
      <c r="H23" s="15" t="s">
        <v>27</v>
      </c>
      <c r="I23" s="59"/>
      <c r="J23" s="15">
        <f>J22/F22-1</f>
        <v>0.52317880794701987</v>
      </c>
      <c r="K23" s="15">
        <f>K22/G22-1</f>
        <v>0.44985673352435529</v>
      </c>
      <c r="L23" s="15">
        <f>L22/H22-1</f>
        <v>0.4838709677419355</v>
      </c>
      <c r="M23" s="59"/>
      <c r="N23" s="15">
        <f>N22/J22-1</f>
        <v>0.24782608695652164</v>
      </c>
      <c r="O23" s="15">
        <f>O22/K22-1</f>
        <v>0.28063241106719361</v>
      </c>
      <c r="P23" s="15">
        <f>P22/L22-1</f>
        <v>0.26501035196687361</v>
      </c>
      <c r="Q23" s="59"/>
      <c r="R23" s="162">
        <f>R22/N22-1</f>
        <v>0.17421602787456436</v>
      </c>
      <c r="T23" s="55"/>
      <c r="U23" s="55"/>
      <c r="V23" s="55"/>
      <c r="W23" s="55"/>
      <c r="X23" s="55"/>
      <c r="Y23" s="55"/>
      <c r="Z23" s="55"/>
      <c r="AB23" s="55"/>
      <c r="AC23" s="55"/>
      <c r="AD23" s="55"/>
      <c r="AF23" s="55"/>
    </row>
    <row r="24" spans="1:32" x14ac:dyDescent="0.3">
      <c r="A24" s="120"/>
      <c r="B24" s="21"/>
      <c r="C24" s="1"/>
      <c r="D24" s="72" t="s">
        <v>17</v>
      </c>
      <c r="E24" s="8"/>
      <c r="F24" s="15">
        <v>0.38</v>
      </c>
      <c r="G24" s="15">
        <v>0.23</v>
      </c>
      <c r="H24" s="15">
        <v>0.28999999999999998</v>
      </c>
      <c r="I24" s="59"/>
      <c r="J24" s="15">
        <v>0.39</v>
      </c>
      <c r="K24" s="15">
        <v>0.3</v>
      </c>
      <c r="L24" s="15">
        <v>0.35</v>
      </c>
      <c r="M24" s="59"/>
      <c r="N24" s="15">
        <v>0.17</v>
      </c>
      <c r="O24" s="15">
        <v>0.25</v>
      </c>
      <c r="P24" s="15">
        <v>0.22</v>
      </c>
      <c r="Q24" s="59"/>
      <c r="R24" s="162">
        <v>0.3</v>
      </c>
      <c r="T24" s="55"/>
      <c r="U24" s="55"/>
      <c r="V24" s="55"/>
      <c r="W24" s="55"/>
      <c r="X24" s="55"/>
      <c r="Y24" s="55"/>
      <c r="Z24" s="55"/>
      <c r="AB24" s="55"/>
      <c r="AC24" s="55"/>
      <c r="AD24" s="55"/>
      <c r="AF24" s="55"/>
    </row>
    <row r="25" spans="1:32" ht="14.5" x14ac:dyDescent="0.3">
      <c r="A25" s="120"/>
      <c r="B25" s="21"/>
      <c r="C25" s="1"/>
      <c r="D25" s="71" t="s">
        <v>19</v>
      </c>
      <c r="E25" s="8"/>
      <c r="F25" s="16">
        <v>-100</v>
      </c>
      <c r="G25" s="17">
        <f>H25-F25</f>
        <v>-100</v>
      </c>
      <c r="H25" s="16">
        <v>-200</v>
      </c>
      <c r="I25" s="59"/>
      <c r="J25" s="16">
        <v>-56</v>
      </c>
      <c r="K25" s="17">
        <f>L25-J25</f>
        <v>-27</v>
      </c>
      <c r="L25" s="16">
        <v>-83</v>
      </c>
      <c r="M25" s="59"/>
      <c r="N25" s="16">
        <v>23</v>
      </c>
      <c r="O25" s="17">
        <v>73</v>
      </c>
      <c r="P25" s="16">
        <v>96</v>
      </c>
      <c r="Q25" s="59"/>
      <c r="R25" s="19">
        <v>98</v>
      </c>
      <c r="T25" s="55"/>
      <c r="U25" s="55"/>
      <c r="V25" s="55"/>
      <c r="W25" s="55"/>
      <c r="X25" s="55"/>
      <c r="Y25" s="55"/>
      <c r="Z25" s="55"/>
      <c r="AB25" s="55"/>
      <c r="AC25" s="55"/>
      <c r="AD25" s="55"/>
      <c r="AF25" s="55"/>
    </row>
    <row r="26" spans="1:32" x14ac:dyDescent="0.3">
      <c r="B26" s="21"/>
      <c r="C26" s="1"/>
      <c r="D26" s="72" t="s">
        <v>212</v>
      </c>
      <c r="E26" s="8"/>
      <c r="F26" s="15">
        <f>F25/F22</f>
        <v>-0.33112582781456956</v>
      </c>
      <c r="G26" s="49">
        <f>G25/G22</f>
        <v>-0.28653295128939826</v>
      </c>
      <c r="H26" s="15">
        <f>H25/H22</f>
        <v>-0.30721966205837176</v>
      </c>
      <c r="I26" s="59"/>
      <c r="J26" s="15">
        <f>J25/J22</f>
        <v>-0.12173913043478261</v>
      </c>
      <c r="K26" s="49">
        <f>K25/K22</f>
        <v>-5.33596837944664E-2</v>
      </c>
      <c r="L26" s="15">
        <f>L25/L22</f>
        <v>-8.5921325051759839E-2</v>
      </c>
      <c r="M26" s="59"/>
      <c r="N26" s="15">
        <f t="shared" ref="N26:R26" si="4">N25/N22</f>
        <v>4.0069686411149823E-2</v>
      </c>
      <c r="O26" s="49">
        <f>O25/O22</f>
        <v>0.11265432098765432</v>
      </c>
      <c r="P26" s="15">
        <f>P25/P22</f>
        <v>7.855973813420622E-2</v>
      </c>
      <c r="Q26" s="59"/>
      <c r="R26" s="162">
        <f t="shared" si="4"/>
        <v>0.14540059347181009</v>
      </c>
      <c r="T26" s="55"/>
      <c r="U26" s="55"/>
      <c r="V26" s="55"/>
      <c r="W26" s="55"/>
      <c r="X26" s="55"/>
      <c r="Y26" s="55"/>
      <c r="Z26" s="55"/>
      <c r="AB26" s="55"/>
      <c r="AC26" s="55"/>
      <c r="AD26" s="55"/>
      <c r="AF26" s="55"/>
    </row>
    <row r="27" spans="1:32" x14ac:dyDescent="0.3">
      <c r="B27" s="21"/>
      <c r="C27" s="1"/>
      <c r="D27" s="70" t="s">
        <v>56</v>
      </c>
      <c r="E27" s="11"/>
      <c r="F27" s="177"/>
      <c r="G27" s="12"/>
      <c r="H27" s="163"/>
      <c r="I27" s="170"/>
      <c r="J27" s="12"/>
      <c r="K27" s="12"/>
      <c r="L27" s="12"/>
      <c r="M27" s="59"/>
      <c r="N27" s="12"/>
      <c r="O27" s="12"/>
      <c r="P27" s="12"/>
      <c r="Q27" s="59"/>
      <c r="R27" s="163"/>
      <c r="T27" s="55"/>
      <c r="U27" s="55"/>
      <c r="V27" s="55"/>
      <c r="W27" s="55"/>
      <c r="X27" s="55"/>
      <c r="Y27" s="55"/>
      <c r="Z27" s="55"/>
      <c r="AB27" s="55"/>
      <c r="AC27" s="55"/>
      <c r="AD27" s="55"/>
      <c r="AF27" s="55"/>
    </row>
    <row r="28" spans="1:32" x14ac:dyDescent="0.3">
      <c r="B28" s="21"/>
      <c r="C28" s="1"/>
      <c r="D28" s="71" t="s">
        <v>48</v>
      </c>
      <c r="E28" s="8"/>
      <c r="F28" s="175">
        <v>343.21</v>
      </c>
      <c r="G28" s="17">
        <f>H28-F28</f>
        <v>337.09</v>
      </c>
      <c r="H28" s="19">
        <v>680.3</v>
      </c>
      <c r="I28" s="170"/>
      <c r="J28" s="16">
        <v>357</v>
      </c>
      <c r="K28" s="17">
        <f>L28-J28</f>
        <v>382</v>
      </c>
      <c r="L28" s="16">
        <v>739</v>
      </c>
      <c r="M28" s="59"/>
      <c r="N28" s="16">
        <v>416.504391</v>
      </c>
      <c r="O28" s="17">
        <f>P28-N28</f>
        <v>478.495609</v>
      </c>
      <c r="P28" s="16">
        <v>895</v>
      </c>
      <c r="Q28" s="59"/>
      <c r="R28" s="19">
        <v>540</v>
      </c>
      <c r="T28" s="55"/>
      <c r="U28" s="55"/>
      <c r="V28" s="55"/>
      <c r="W28" s="55"/>
      <c r="X28" s="55"/>
      <c r="Y28" s="55"/>
      <c r="Z28" s="55"/>
      <c r="AB28" s="55"/>
      <c r="AC28" s="55"/>
      <c r="AD28" s="55"/>
      <c r="AF28" s="55"/>
    </row>
    <row r="29" spans="1:32" x14ac:dyDescent="0.3">
      <c r="B29" s="21"/>
      <c r="C29" s="1"/>
      <c r="D29" s="72" t="s">
        <v>49</v>
      </c>
      <c r="E29" s="8"/>
      <c r="F29" s="176" t="s">
        <v>27</v>
      </c>
      <c r="G29" s="15" t="s">
        <v>27</v>
      </c>
      <c r="H29" s="162">
        <v>0.26</v>
      </c>
      <c r="I29" s="170"/>
      <c r="J29" s="15">
        <f>J28/F28-1</f>
        <v>4.0179481949826679E-2</v>
      </c>
      <c r="K29" s="15">
        <f>K28/G28-1</f>
        <v>0.13322851464000718</v>
      </c>
      <c r="L29" s="15">
        <f>L28/H28-1</f>
        <v>8.6285462296045834E-2</v>
      </c>
      <c r="M29" s="59"/>
      <c r="N29" s="15">
        <f>N28/J28-1</f>
        <v>0.16667896638655466</v>
      </c>
      <c r="O29" s="15">
        <f>O28/K28-1</f>
        <v>0.25260630628272263</v>
      </c>
      <c r="P29" s="15">
        <f>P28/L28-1</f>
        <v>0.21109607577807843</v>
      </c>
      <c r="Q29" s="59"/>
      <c r="R29" s="162">
        <f>R28/N28-1</f>
        <v>0.2965049388879073</v>
      </c>
      <c r="T29" s="55"/>
      <c r="U29" s="55"/>
      <c r="V29" s="55"/>
      <c r="W29" s="55"/>
      <c r="X29" s="55"/>
      <c r="Y29" s="55"/>
      <c r="Z29" s="55"/>
      <c r="AB29" s="55"/>
      <c r="AC29" s="55"/>
      <c r="AD29" s="55"/>
      <c r="AF29" s="55"/>
    </row>
    <row r="30" spans="1:32" x14ac:dyDescent="0.3">
      <c r="B30" s="21"/>
      <c r="C30" s="1"/>
      <c r="D30" s="71" t="s">
        <v>51</v>
      </c>
      <c r="E30" s="8"/>
      <c r="F30" s="175">
        <v>3142</v>
      </c>
      <c r="G30" s="17">
        <f>H30-F30</f>
        <v>3254</v>
      </c>
      <c r="H30" s="19">
        <v>6396</v>
      </c>
      <c r="I30" s="170"/>
      <c r="J30" s="16">
        <v>3787</v>
      </c>
      <c r="K30" s="17">
        <f>L30-J30</f>
        <v>4119.7</v>
      </c>
      <c r="L30" s="16">
        <v>7906.7</v>
      </c>
      <c r="M30" s="59"/>
      <c r="N30" s="16">
        <v>4765</v>
      </c>
      <c r="O30" s="17">
        <f>P30-N30</f>
        <v>5505</v>
      </c>
      <c r="P30" s="16">
        <v>10270</v>
      </c>
      <c r="Q30" s="59"/>
      <c r="R30" s="19">
        <v>5698</v>
      </c>
      <c r="S30" s="1"/>
      <c r="T30" s="55"/>
      <c r="U30" s="55"/>
      <c r="V30" s="55"/>
      <c r="W30" s="55"/>
      <c r="X30" s="55"/>
      <c r="Y30" s="55"/>
      <c r="Z30" s="55"/>
      <c r="AB30" s="55"/>
      <c r="AC30" s="55"/>
      <c r="AD30" s="55"/>
      <c r="AF30" s="55"/>
    </row>
    <row r="31" spans="1:32" x14ac:dyDescent="0.3">
      <c r="B31" s="21"/>
      <c r="C31" s="1"/>
      <c r="D31" s="72" t="s">
        <v>16</v>
      </c>
      <c r="E31" s="8"/>
      <c r="F31" s="176" t="s">
        <v>27</v>
      </c>
      <c r="G31" s="15" t="s">
        <v>27</v>
      </c>
      <c r="H31" s="162">
        <v>0.33</v>
      </c>
      <c r="I31" s="170"/>
      <c r="J31" s="15">
        <f>J30/F30-1</f>
        <v>0.2052832590706557</v>
      </c>
      <c r="K31" s="15">
        <f>K30/G30-1</f>
        <v>0.26604179471419775</v>
      </c>
      <c r="L31" s="15">
        <f>L30/H30-1</f>
        <v>0.23619449656035019</v>
      </c>
      <c r="M31" s="59"/>
      <c r="N31" s="15">
        <f>N30/J30-1</f>
        <v>0.25825191444415108</v>
      </c>
      <c r="O31" s="15">
        <f>O30/K30-1</f>
        <v>0.33626234920018461</v>
      </c>
      <c r="P31" s="15">
        <f>P30/L30-1</f>
        <v>0.29889840262056233</v>
      </c>
      <c r="Q31" s="59"/>
      <c r="R31" s="162">
        <f>R30/N30-1</f>
        <v>0.19580272822665257</v>
      </c>
      <c r="S31" s="1"/>
      <c r="T31" s="55"/>
      <c r="U31" s="55"/>
      <c r="V31" s="55"/>
      <c r="W31" s="55"/>
      <c r="X31" s="55"/>
      <c r="Y31" s="55"/>
      <c r="Z31" s="55"/>
      <c r="AB31" s="55"/>
      <c r="AC31" s="55"/>
      <c r="AD31" s="55"/>
      <c r="AF31" s="55"/>
    </row>
    <row r="32" spans="1:32" x14ac:dyDescent="0.3">
      <c r="B32" s="21"/>
      <c r="C32" s="1"/>
      <c r="D32" s="72" t="s">
        <v>17</v>
      </c>
      <c r="E32" s="8"/>
      <c r="F32" s="176" t="s">
        <v>27</v>
      </c>
      <c r="G32" s="15" t="s">
        <v>27</v>
      </c>
      <c r="H32" s="162">
        <v>0.3</v>
      </c>
      <c r="I32" s="170"/>
      <c r="J32" s="15">
        <v>0.13</v>
      </c>
      <c r="K32" s="15">
        <v>0.14378841569765849</v>
      </c>
      <c r="L32" s="15">
        <v>0.14000000000000001</v>
      </c>
      <c r="M32" s="59"/>
      <c r="N32" s="15">
        <v>0.18</v>
      </c>
      <c r="O32" s="15">
        <v>0.28397103050968597</v>
      </c>
      <c r="P32" s="15">
        <v>0.23</v>
      </c>
      <c r="Q32" s="59"/>
      <c r="R32" s="162">
        <v>0.32861159381563809</v>
      </c>
      <c r="T32" s="55"/>
      <c r="U32" s="55"/>
      <c r="V32" s="55"/>
      <c r="W32" s="55"/>
      <c r="X32" s="55"/>
      <c r="Y32" s="55"/>
      <c r="Z32" s="55"/>
      <c r="AB32" s="55"/>
      <c r="AC32" s="55"/>
      <c r="AD32" s="55"/>
      <c r="AF32" s="55"/>
    </row>
    <row r="33" spans="1:32" x14ac:dyDescent="0.3">
      <c r="B33" s="21"/>
      <c r="C33" s="1"/>
      <c r="D33" s="72"/>
      <c r="E33" s="14" t="s">
        <v>57</v>
      </c>
      <c r="F33" s="176">
        <f>F30/F$16</f>
        <v>0.90157819225251079</v>
      </c>
      <c r="G33" s="15">
        <f>G30/G16</f>
        <v>0.86107435829584544</v>
      </c>
      <c r="H33" s="162">
        <f>H30/H$16</f>
        <v>0.88050660792951541</v>
      </c>
      <c r="I33" s="170"/>
      <c r="J33" s="15">
        <f>J30/J$16</f>
        <v>0.8412863439254995</v>
      </c>
      <c r="K33" s="15">
        <f>K30/K16</f>
        <v>0.84561132709067999</v>
      </c>
      <c r="L33" s="15">
        <f>L30/L$16</f>
        <v>0.84353429421868509</v>
      </c>
      <c r="M33" s="59"/>
      <c r="N33" s="15">
        <f>N30/N$16</f>
        <v>0.86135213304410696</v>
      </c>
      <c r="O33" s="15">
        <f>O30/O16</f>
        <v>0.87173396674584325</v>
      </c>
      <c r="P33" s="15">
        <f>P30/P$16</f>
        <v>0.86688613151008698</v>
      </c>
      <c r="Q33" s="59"/>
      <c r="R33" s="162">
        <f>R30/R$16</f>
        <v>0.86424996208099503</v>
      </c>
      <c r="T33" s="55"/>
      <c r="U33" s="55"/>
      <c r="V33" s="55"/>
      <c r="W33" s="55"/>
      <c r="X33" s="55"/>
      <c r="Y33" s="55"/>
      <c r="Z33" s="55"/>
      <c r="AB33" s="55"/>
      <c r="AC33" s="55"/>
      <c r="AD33" s="55"/>
      <c r="AF33" s="55"/>
    </row>
    <row r="34" spans="1:32" x14ac:dyDescent="0.3">
      <c r="A34" s="120"/>
      <c r="B34" s="21"/>
      <c r="C34" s="1"/>
      <c r="D34" s="71" t="s">
        <v>15</v>
      </c>
      <c r="E34" s="8"/>
      <c r="F34" s="244">
        <v>300</v>
      </c>
      <c r="G34" s="245">
        <v>325</v>
      </c>
      <c r="H34" s="244">
        <v>625</v>
      </c>
      <c r="I34" s="59"/>
      <c r="J34" s="16">
        <v>406</v>
      </c>
      <c r="K34" s="17">
        <f>L34-J34</f>
        <v>415</v>
      </c>
      <c r="L34" s="16">
        <v>821</v>
      </c>
      <c r="M34" s="59"/>
      <c r="N34" s="16">
        <v>485</v>
      </c>
      <c r="O34" s="17">
        <f>P34-N34</f>
        <v>551</v>
      </c>
      <c r="P34" s="16">
        <v>1036</v>
      </c>
      <c r="Q34" s="59"/>
      <c r="R34" s="19">
        <v>570</v>
      </c>
      <c r="S34" s="1"/>
      <c r="T34" s="55"/>
      <c r="U34" s="55"/>
      <c r="V34" s="55"/>
      <c r="W34" s="55"/>
      <c r="X34" s="55"/>
      <c r="Y34" s="55"/>
      <c r="Z34" s="55"/>
      <c r="AB34" s="55"/>
      <c r="AC34" s="55"/>
      <c r="AD34" s="55"/>
      <c r="AF34" s="55"/>
    </row>
    <row r="35" spans="1:32" x14ac:dyDescent="0.3">
      <c r="A35" s="120"/>
      <c r="B35" s="21"/>
      <c r="C35" s="1"/>
      <c r="D35" s="72" t="s">
        <v>16</v>
      </c>
      <c r="E35" s="8"/>
      <c r="F35" s="15" t="s">
        <v>27</v>
      </c>
      <c r="G35" s="15" t="s">
        <v>27</v>
      </c>
      <c r="H35" s="15" t="s">
        <v>27</v>
      </c>
      <c r="I35" s="59"/>
      <c r="J35" s="15">
        <f>J34/F34-1</f>
        <v>0.35333333333333328</v>
      </c>
      <c r="K35" s="15">
        <f>K34/G34-1</f>
        <v>0.27692307692307683</v>
      </c>
      <c r="L35" s="15">
        <f>L34/H34-1</f>
        <v>0.3136000000000001</v>
      </c>
      <c r="M35" s="59"/>
      <c r="N35" s="15">
        <f>N34/J34-1</f>
        <v>0.19458128078817727</v>
      </c>
      <c r="O35" s="15">
        <f>O34/K34-1</f>
        <v>0.32771084337349388</v>
      </c>
      <c r="P35" s="15">
        <f>P34/L34-1</f>
        <v>0.26187576126674794</v>
      </c>
      <c r="Q35" s="59"/>
      <c r="R35" s="162">
        <f>R34/N34-1</f>
        <v>0.17525773195876293</v>
      </c>
      <c r="S35" s="1"/>
      <c r="T35" s="55"/>
      <c r="U35" s="55"/>
      <c r="V35" s="55"/>
      <c r="W35" s="55"/>
      <c r="X35" s="55"/>
      <c r="Y35" s="55"/>
      <c r="Z35" s="55"/>
      <c r="AB35" s="55"/>
      <c r="AC35" s="55"/>
      <c r="AD35" s="55"/>
      <c r="AF35" s="55"/>
    </row>
    <row r="36" spans="1:32" x14ac:dyDescent="0.3">
      <c r="A36" s="120"/>
      <c r="B36" s="21"/>
      <c r="C36" s="1"/>
      <c r="D36" s="72" t="s">
        <v>17</v>
      </c>
      <c r="E36" s="8"/>
      <c r="F36" s="15" t="s">
        <v>27</v>
      </c>
      <c r="G36" s="15" t="s">
        <v>27</v>
      </c>
      <c r="H36" s="15">
        <v>0.28000000000000003</v>
      </c>
      <c r="I36" s="59"/>
      <c r="J36" s="15">
        <v>0.28999999999999998</v>
      </c>
      <c r="K36" s="15">
        <v>0.19</v>
      </c>
      <c r="L36" s="15">
        <v>0.24</v>
      </c>
      <c r="M36" s="59"/>
      <c r="N36" s="15">
        <v>0.17</v>
      </c>
      <c r="O36" s="15">
        <v>0.31</v>
      </c>
      <c r="P36" s="15">
        <v>0.24</v>
      </c>
      <c r="Q36" s="59"/>
      <c r="R36" s="162">
        <v>0.3</v>
      </c>
      <c r="S36" s="1"/>
      <c r="T36" s="55"/>
      <c r="U36" s="55"/>
      <c r="V36" s="55"/>
      <c r="W36" s="55"/>
      <c r="X36" s="55"/>
      <c r="Y36" s="55"/>
      <c r="Z36" s="55"/>
      <c r="AB36" s="55"/>
      <c r="AC36" s="55"/>
      <c r="AD36" s="55"/>
      <c r="AF36" s="55"/>
    </row>
    <row r="37" spans="1:32" ht="14.5" x14ac:dyDescent="0.3">
      <c r="A37" s="120"/>
      <c r="B37" s="21"/>
      <c r="C37" s="1"/>
      <c r="D37" s="71" t="s">
        <v>19</v>
      </c>
      <c r="E37" s="8"/>
      <c r="F37" s="244">
        <v>-7</v>
      </c>
      <c r="G37" s="245">
        <f>H37-F37</f>
        <v>6</v>
      </c>
      <c r="H37" s="244">
        <v>-1</v>
      </c>
      <c r="I37" s="59"/>
      <c r="J37" s="16">
        <v>27</v>
      </c>
      <c r="K37" s="17">
        <f>L37-J37</f>
        <v>27</v>
      </c>
      <c r="L37" s="16">
        <v>54</v>
      </c>
      <c r="M37" s="59"/>
      <c r="N37" s="16">
        <v>89</v>
      </c>
      <c r="O37" s="17">
        <f>P37-N37</f>
        <v>118</v>
      </c>
      <c r="P37" s="16">
        <v>207</v>
      </c>
      <c r="Q37" s="59"/>
      <c r="R37" s="19">
        <v>148</v>
      </c>
      <c r="S37" s="1"/>
      <c r="T37" s="55"/>
      <c r="U37" s="55"/>
      <c r="V37" s="55"/>
      <c r="W37" s="55"/>
      <c r="X37" s="55"/>
      <c r="Y37" s="55"/>
      <c r="Z37" s="55"/>
      <c r="AB37" s="55"/>
      <c r="AC37" s="55"/>
      <c r="AD37" s="55"/>
      <c r="AF37" s="55"/>
    </row>
    <row r="38" spans="1:32" x14ac:dyDescent="0.3">
      <c r="B38" s="21"/>
      <c r="C38" s="1"/>
      <c r="D38" s="72" t="s">
        <v>212</v>
      </c>
      <c r="E38" s="8"/>
      <c r="F38" s="15">
        <f>F37/F34</f>
        <v>-2.3333333333333334E-2</v>
      </c>
      <c r="G38" s="49">
        <f>G37/G34</f>
        <v>1.8461538461538463E-2</v>
      </c>
      <c r="H38" s="15">
        <f>H37/H34</f>
        <v>-1.6000000000000001E-3</v>
      </c>
      <c r="I38" s="59"/>
      <c r="J38" s="15">
        <f>J37/J34</f>
        <v>6.6502463054187194E-2</v>
      </c>
      <c r="K38" s="49">
        <f>K37/K34</f>
        <v>6.5060240963855417E-2</v>
      </c>
      <c r="L38" s="15">
        <f>L37/L34</f>
        <v>6.5773447015834346E-2</v>
      </c>
      <c r="M38" s="59"/>
      <c r="N38" s="15">
        <f t="shared" ref="N38" si="5">N37/N34</f>
        <v>0.18350515463917524</v>
      </c>
      <c r="O38" s="49">
        <f>O37/O34</f>
        <v>0.21415607985480944</v>
      </c>
      <c r="P38" s="15">
        <f>P37/P34</f>
        <v>0.1998069498069498</v>
      </c>
      <c r="Q38" s="59"/>
      <c r="R38" s="162">
        <f>R37/R34</f>
        <v>0.25964912280701752</v>
      </c>
      <c r="S38" s="1"/>
      <c r="T38" s="55"/>
      <c r="U38" s="55"/>
      <c r="V38" s="55"/>
      <c r="W38" s="55"/>
      <c r="X38" s="55"/>
      <c r="Y38" s="55"/>
      <c r="Z38" s="55"/>
      <c r="AB38" s="55"/>
      <c r="AC38" s="55"/>
      <c r="AD38" s="55"/>
      <c r="AF38" s="55"/>
    </row>
    <row r="39" spans="1:32" ht="14.5" x14ac:dyDescent="0.3">
      <c r="B39" s="21"/>
      <c r="C39" s="1"/>
      <c r="D39" s="70" t="s">
        <v>58</v>
      </c>
      <c r="E39" s="11"/>
      <c r="F39" s="177"/>
      <c r="G39" s="12"/>
      <c r="H39" s="163"/>
      <c r="I39" s="170"/>
      <c r="J39" s="12"/>
      <c r="K39" s="12"/>
      <c r="L39" s="12"/>
      <c r="M39" s="59"/>
      <c r="N39" s="12"/>
      <c r="O39" s="12"/>
      <c r="P39" s="12"/>
      <c r="Q39" s="59"/>
      <c r="R39" s="163"/>
      <c r="T39" s="55"/>
      <c r="U39" s="55"/>
      <c r="V39" s="55"/>
      <c r="W39" s="55"/>
      <c r="X39" s="55"/>
      <c r="Y39" s="55"/>
      <c r="Z39" s="55"/>
      <c r="AB39" s="55"/>
      <c r="AC39" s="55"/>
      <c r="AD39" s="55"/>
      <c r="AF39" s="55"/>
    </row>
    <row r="40" spans="1:32" x14ac:dyDescent="0.3">
      <c r="B40" s="21"/>
      <c r="C40" s="1"/>
      <c r="D40" s="71" t="s">
        <v>48</v>
      </c>
      <c r="E40" s="8"/>
      <c r="F40" s="175">
        <f>F13-F28</f>
        <v>9.7900000000000205</v>
      </c>
      <c r="G40" s="17">
        <f>H40-F40</f>
        <v>43.11000000000007</v>
      </c>
      <c r="H40" s="19">
        <f>H13-H28</f>
        <v>52.900000000000091</v>
      </c>
      <c r="I40" s="170"/>
      <c r="J40" s="16">
        <f>J13-J28</f>
        <v>46.029999999999973</v>
      </c>
      <c r="K40" s="17">
        <f>L40-J40</f>
        <v>46.970000000000027</v>
      </c>
      <c r="L40" s="16">
        <f>L13-L28</f>
        <v>93</v>
      </c>
      <c r="M40" s="59"/>
      <c r="N40" s="16">
        <f>N13-N28</f>
        <v>43.795609000000013</v>
      </c>
      <c r="O40" s="17">
        <f>P40-N40</f>
        <v>42.497513000000026</v>
      </c>
      <c r="P40" s="16">
        <f>P13-P28</f>
        <v>86.293122000000039</v>
      </c>
      <c r="Q40" s="59"/>
      <c r="R40" s="19">
        <f>R13-R28</f>
        <v>54</v>
      </c>
      <c r="T40" s="55"/>
      <c r="U40" s="55"/>
      <c r="V40" s="55"/>
      <c r="W40" s="55"/>
      <c r="X40" s="55"/>
      <c r="Y40" s="55"/>
      <c r="Z40" s="55"/>
      <c r="AB40" s="55"/>
      <c r="AC40" s="55"/>
      <c r="AD40" s="55"/>
      <c r="AF40" s="55"/>
    </row>
    <row r="41" spans="1:32" x14ac:dyDescent="0.3">
      <c r="B41" s="21"/>
      <c r="C41" s="1"/>
      <c r="D41" s="72" t="s">
        <v>49</v>
      </c>
      <c r="E41" s="8"/>
      <c r="F41" s="176" t="s">
        <v>27</v>
      </c>
      <c r="G41" s="15" t="s">
        <v>27</v>
      </c>
      <c r="H41" s="162">
        <v>3.07</v>
      </c>
      <c r="I41" s="170"/>
      <c r="J41" s="15">
        <f>J40/F40-1</f>
        <v>3.7017364657813969</v>
      </c>
      <c r="K41" s="15">
        <f>K40/G40-1</f>
        <v>8.9538390164693782E-2</v>
      </c>
      <c r="L41" s="15">
        <f>L40/H40-1</f>
        <v>0.75803402646502538</v>
      </c>
      <c r="M41" s="59"/>
      <c r="N41" s="15">
        <f>N40/J40-1</f>
        <v>-4.8542059526395009E-2</v>
      </c>
      <c r="O41" s="15">
        <f>O40/K40-1</f>
        <v>-9.5220076644666807E-2</v>
      </c>
      <c r="P41" s="15">
        <f>P40/L40-1</f>
        <v>-7.2116967741935101E-2</v>
      </c>
      <c r="Q41" s="59"/>
      <c r="R41" s="162">
        <f>R40/N40-1</f>
        <v>0.23300032201858367</v>
      </c>
      <c r="T41" s="55"/>
      <c r="U41" s="55"/>
      <c r="V41" s="55"/>
      <c r="W41" s="55"/>
      <c r="X41" s="55"/>
      <c r="Y41" s="55"/>
      <c r="Z41" s="55"/>
      <c r="AB41" s="55"/>
      <c r="AC41" s="55"/>
      <c r="AD41" s="55"/>
      <c r="AF41" s="55"/>
    </row>
    <row r="42" spans="1:32" x14ac:dyDescent="0.3">
      <c r="B42" s="21"/>
      <c r="C42" s="1"/>
      <c r="D42" s="71" t="s">
        <v>51</v>
      </c>
      <c r="E42" s="8"/>
      <c r="F42" s="175">
        <f>F16-F30</f>
        <v>343</v>
      </c>
      <c r="G42" s="17">
        <f>H42-F42</f>
        <v>525</v>
      </c>
      <c r="H42" s="19">
        <f>H16-H30</f>
        <v>868</v>
      </c>
      <c r="I42" s="170"/>
      <c r="J42" s="16">
        <f>J16-J30</f>
        <v>714.4399999999996</v>
      </c>
      <c r="K42" s="17">
        <f>L42-J42</f>
        <v>752.15999999999985</v>
      </c>
      <c r="L42" s="16">
        <f>L16-L30</f>
        <v>1466.5999999999995</v>
      </c>
      <c r="M42" s="59"/>
      <c r="N42" s="16">
        <f>N16-N30</f>
        <v>767</v>
      </c>
      <c r="O42" s="17">
        <f>P42-N42</f>
        <v>810</v>
      </c>
      <c r="P42" s="16">
        <f>P16-P30</f>
        <v>1577</v>
      </c>
      <c r="Q42" s="59"/>
      <c r="R42" s="19">
        <f>R16-R30</f>
        <v>895</v>
      </c>
      <c r="T42" s="55"/>
      <c r="U42" s="55"/>
      <c r="V42" s="55"/>
      <c r="W42" s="55"/>
      <c r="X42" s="55"/>
      <c r="Y42" s="55"/>
      <c r="Z42" s="55"/>
      <c r="AB42" s="55"/>
      <c r="AC42" s="55"/>
      <c r="AD42" s="55"/>
      <c r="AF42" s="55"/>
    </row>
    <row r="43" spans="1:32" x14ac:dyDescent="0.3">
      <c r="B43" s="21"/>
      <c r="C43" s="1"/>
      <c r="D43" s="72" t="s">
        <v>16</v>
      </c>
      <c r="E43" s="8"/>
      <c r="F43" s="176" t="s">
        <v>27</v>
      </c>
      <c r="G43" s="15" t="s">
        <v>27</v>
      </c>
      <c r="H43" s="162">
        <v>3.28</v>
      </c>
      <c r="I43" s="170"/>
      <c r="J43" s="15">
        <f>J42/F42-1</f>
        <v>1.0829154518950426</v>
      </c>
      <c r="K43" s="15">
        <f>K42/G42-1</f>
        <v>0.43268571428571412</v>
      </c>
      <c r="L43" s="15">
        <f>L42/H42-1</f>
        <v>0.68963133640552932</v>
      </c>
      <c r="M43" s="59"/>
      <c r="N43" s="15">
        <f>N42/J42-1</f>
        <v>7.3568109288394412E-2</v>
      </c>
      <c r="O43" s="15">
        <f>O42/K42-1</f>
        <v>7.6898532227186012E-2</v>
      </c>
      <c r="P43" s="15">
        <f>P42/L42-1</f>
        <v>7.5276148915860208E-2</v>
      </c>
      <c r="Q43" s="59"/>
      <c r="R43" s="162">
        <f>R42/N42-1</f>
        <v>0.16688396349413304</v>
      </c>
      <c r="T43" s="55"/>
      <c r="U43" s="55"/>
      <c r="V43" s="55"/>
      <c r="W43" s="55"/>
      <c r="X43" s="55"/>
      <c r="Y43" s="55"/>
      <c r="Z43" s="55"/>
      <c r="AB43" s="55"/>
      <c r="AC43" s="55"/>
      <c r="AD43" s="55"/>
      <c r="AF43" s="55"/>
    </row>
    <row r="44" spans="1:32" x14ac:dyDescent="0.3">
      <c r="B44" s="21"/>
      <c r="C44" s="1"/>
      <c r="D44" s="72" t="s">
        <v>17</v>
      </c>
      <c r="E44" s="8"/>
      <c r="F44" s="176" t="s">
        <v>27</v>
      </c>
      <c r="G44" s="15" t="s">
        <v>27</v>
      </c>
      <c r="H44" s="162">
        <v>2.91</v>
      </c>
      <c r="I44" s="170"/>
      <c r="J44" s="15">
        <v>1.02</v>
      </c>
      <c r="K44" s="15">
        <v>0.39</v>
      </c>
      <c r="L44" s="15">
        <v>0.64</v>
      </c>
      <c r="M44" s="59"/>
      <c r="N44" s="15">
        <v>0.03</v>
      </c>
      <c r="O44" s="15">
        <v>0.04</v>
      </c>
      <c r="P44" s="15">
        <v>0.03</v>
      </c>
      <c r="Q44" s="59"/>
      <c r="R44" s="162">
        <v>0.3</v>
      </c>
      <c r="T44" s="55"/>
      <c r="U44" s="55"/>
      <c r="V44" s="55"/>
      <c r="W44" s="55"/>
      <c r="X44" s="55"/>
      <c r="Y44" s="55"/>
      <c r="Z44" s="55"/>
      <c r="AB44" s="55"/>
      <c r="AC44" s="55"/>
      <c r="AD44" s="55"/>
      <c r="AF44" s="55"/>
    </row>
    <row r="45" spans="1:32" x14ac:dyDescent="0.3">
      <c r="B45" s="21"/>
      <c r="C45" s="1"/>
      <c r="D45" s="72"/>
      <c r="E45" s="14" t="s">
        <v>57</v>
      </c>
      <c r="F45" s="176">
        <f>F42/F$16</f>
        <v>9.8421807747489237E-2</v>
      </c>
      <c r="G45" s="15">
        <f>G42/G16</f>
        <v>0.13892564170415453</v>
      </c>
      <c r="H45" s="162">
        <f>H42/H$16</f>
        <v>0.11949339207048458</v>
      </c>
      <c r="I45" s="170"/>
      <c r="J45" s="15">
        <f>J42/J$16</f>
        <v>0.15871365607450053</v>
      </c>
      <c r="K45" s="15">
        <f>K42/K16</f>
        <v>0.15438867290932004</v>
      </c>
      <c r="L45" s="15">
        <f>L42/L$16</f>
        <v>0.15646570578131497</v>
      </c>
      <c r="M45" s="59"/>
      <c r="N45" s="15">
        <f>N42/N$16</f>
        <v>0.13864786695589298</v>
      </c>
      <c r="O45" s="15">
        <f>O42/O16</f>
        <v>0.12826603325415678</v>
      </c>
      <c r="P45" s="15">
        <f>P42/P$16</f>
        <v>0.13311386848991305</v>
      </c>
      <c r="Q45" s="59"/>
      <c r="R45" s="162">
        <f>R42/R$16</f>
        <v>0.135750037919005</v>
      </c>
      <c r="T45" s="55"/>
      <c r="U45" s="55"/>
      <c r="V45" s="55"/>
      <c r="W45" s="55"/>
      <c r="X45" s="55"/>
      <c r="Y45" s="55"/>
      <c r="Z45" s="55"/>
      <c r="AB45" s="55"/>
      <c r="AC45" s="55"/>
      <c r="AD45" s="55"/>
      <c r="AF45" s="55"/>
    </row>
    <row r="46" spans="1:32" x14ac:dyDescent="0.3">
      <c r="A46" s="120"/>
      <c r="B46" s="21"/>
      <c r="C46" s="1"/>
      <c r="D46" s="71" t="s">
        <v>15</v>
      </c>
      <c r="E46" s="8"/>
      <c r="F46" s="175">
        <f>F22-F34</f>
        <v>2</v>
      </c>
      <c r="G46" s="17">
        <f>H46-F46</f>
        <v>24</v>
      </c>
      <c r="H46" s="19">
        <f>H22-H34</f>
        <v>26</v>
      </c>
      <c r="I46" s="170"/>
      <c r="J46" s="16">
        <f>J22-J34</f>
        <v>54</v>
      </c>
      <c r="K46" s="17">
        <f>L46-J46</f>
        <v>91</v>
      </c>
      <c r="L46" s="16">
        <f>L22-L34</f>
        <v>145</v>
      </c>
      <c r="M46" s="59"/>
      <c r="N46" s="16">
        <f>N22-N34</f>
        <v>89</v>
      </c>
      <c r="O46" s="17">
        <f>P46-N46</f>
        <v>97</v>
      </c>
      <c r="P46" s="16">
        <f>P22-P34</f>
        <v>186</v>
      </c>
      <c r="Q46" s="59"/>
      <c r="R46" s="19">
        <v>104</v>
      </c>
      <c r="T46" s="55"/>
      <c r="U46" s="55"/>
      <c r="V46" s="55"/>
      <c r="W46" s="55"/>
      <c r="X46" s="55"/>
      <c r="Y46" s="55"/>
      <c r="Z46" s="55"/>
      <c r="AB46" s="55"/>
      <c r="AC46" s="55"/>
      <c r="AD46" s="55"/>
      <c r="AF46" s="55"/>
    </row>
    <row r="47" spans="1:32" x14ac:dyDescent="0.3">
      <c r="A47" s="120"/>
      <c r="B47" s="21"/>
      <c r="C47" s="1"/>
      <c r="D47" s="72" t="s">
        <v>16</v>
      </c>
      <c r="E47" s="8"/>
      <c r="F47" s="176" t="s">
        <v>27</v>
      </c>
      <c r="G47" s="15" t="s">
        <v>27</v>
      </c>
      <c r="H47" s="15" t="s">
        <v>27</v>
      </c>
      <c r="I47" s="59"/>
      <c r="J47" s="15">
        <f>J46/ABS(F46)-1</f>
        <v>26</v>
      </c>
      <c r="K47" s="15">
        <f>K46/G46-1</f>
        <v>2.7916666666666665</v>
      </c>
      <c r="L47" s="15">
        <f>L46/H46-1</f>
        <v>4.5769230769230766</v>
      </c>
      <c r="M47" s="59"/>
      <c r="N47" s="15">
        <f>N46/J46-1</f>
        <v>0.64814814814814814</v>
      </c>
      <c r="O47" s="15">
        <f>O46/K46-1</f>
        <v>6.5934065934065922E-2</v>
      </c>
      <c r="P47" s="15">
        <f>P46/L46-1</f>
        <v>0.28275862068965507</v>
      </c>
      <c r="Q47" s="59"/>
      <c r="R47" s="162">
        <f>R46/N46-1</f>
        <v>0.1685393258426966</v>
      </c>
      <c r="T47" s="55"/>
      <c r="U47" s="55"/>
      <c r="V47" s="55"/>
      <c r="W47" s="55"/>
      <c r="X47" s="55"/>
      <c r="Y47" s="55"/>
      <c r="Z47" s="55"/>
      <c r="AB47" s="55"/>
      <c r="AC47" s="55"/>
      <c r="AD47" s="55"/>
      <c r="AF47" s="55"/>
    </row>
    <row r="48" spans="1:32" x14ac:dyDescent="0.3">
      <c r="A48" s="120"/>
      <c r="B48" s="21"/>
      <c r="C48" s="1"/>
      <c r="D48" s="72" t="s">
        <v>17</v>
      </c>
      <c r="E48" s="8"/>
      <c r="F48" s="176" t="s">
        <v>27</v>
      </c>
      <c r="G48" s="15" t="s">
        <v>27</v>
      </c>
      <c r="H48" s="162">
        <v>1.5</v>
      </c>
      <c r="I48" s="170"/>
      <c r="J48" s="15">
        <v>8.33</v>
      </c>
      <c r="K48" s="15">
        <v>3.71</v>
      </c>
      <c r="L48" s="15">
        <v>4.71</v>
      </c>
      <c r="M48" s="59"/>
      <c r="N48" s="15">
        <v>0.19</v>
      </c>
      <c r="O48" s="15">
        <v>-0.09</v>
      </c>
      <c r="P48" s="15">
        <v>0.03</v>
      </c>
      <c r="Q48" s="59"/>
      <c r="R48" s="162">
        <v>0.3</v>
      </c>
      <c r="T48" s="55"/>
      <c r="U48" s="55"/>
      <c r="V48" s="55"/>
      <c r="W48" s="55"/>
      <c r="X48" s="55"/>
      <c r="Y48" s="55"/>
      <c r="Z48" s="55"/>
      <c r="AB48" s="55"/>
      <c r="AC48" s="55"/>
      <c r="AD48" s="55"/>
      <c r="AF48" s="55"/>
    </row>
    <row r="49" spans="1:32" ht="14.5" x14ac:dyDescent="0.3">
      <c r="A49" s="120"/>
      <c r="B49" s="21"/>
      <c r="C49" s="1"/>
      <c r="D49" s="71" t="s">
        <v>19</v>
      </c>
      <c r="E49" s="8"/>
      <c r="F49" s="175">
        <f>F25-F37</f>
        <v>-93</v>
      </c>
      <c r="G49" s="17">
        <f>H49-F49</f>
        <v>-106</v>
      </c>
      <c r="H49" s="19">
        <f>H25-H37</f>
        <v>-199</v>
      </c>
      <c r="I49" s="170"/>
      <c r="J49" s="16">
        <f>J25-J37</f>
        <v>-83</v>
      </c>
      <c r="K49" s="17">
        <f>L49-J49</f>
        <v>-54</v>
      </c>
      <c r="L49" s="16">
        <f>L25-L37</f>
        <v>-137</v>
      </c>
      <c r="M49" s="59"/>
      <c r="N49" s="16">
        <f>N25-N37</f>
        <v>-66</v>
      </c>
      <c r="O49" s="17">
        <f>P49-N49</f>
        <v>-45</v>
      </c>
      <c r="P49" s="16">
        <f>P25-P37</f>
        <v>-111</v>
      </c>
      <c r="Q49" s="59"/>
      <c r="R49" s="19">
        <v>-50</v>
      </c>
      <c r="T49" s="55"/>
      <c r="U49" s="55"/>
      <c r="V49" s="55"/>
      <c r="W49" s="55"/>
      <c r="X49" s="55"/>
      <c r="Y49" s="55"/>
      <c r="Z49" s="55"/>
      <c r="AB49" s="55"/>
      <c r="AC49" s="55"/>
      <c r="AD49" s="55"/>
      <c r="AF49" s="55"/>
    </row>
    <row r="50" spans="1:32" x14ac:dyDescent="0.3">
      <c r="B50" s="21"/>
      <c r="C50" s="1"/>
      <c r="D50" s="72" t="s">
        <v>212</v>
      </c>
      <c r="E50" s="8"/>
      <c r="F50" s="176">
        <f>F49/F46</f>
        <v>-46.5</v>
      </c>
      <c r="G50" s="49">
        <f>G49/G46</f>
        <v>-4.416666666666667</v>
      </c>
      <c r="H50" s="162">
        <f>H49/H46</f>
        <v>-7.6538461538461542</v>
      </c>
      <c r="I50" s="170"/>
      <c r="J50" s="15">
        <f>J49/J46</f>
        <v>-1.537037037037037</v>
      </c>
      <c r="K50" s="49">
        <f>K49/K46</f>
        <v>-0.59340659340659341</v>
      </c>
      <c r="L50" s="15">
        <f>L49/L46</f>
        <v>-0.94482758620689655</v>
      </c>
      <c r="M50" s="59"/>
      <c r="N50" s="15">
        <f t="shared" ref="N50" si="6">N49/N46</f>
        <v>-0.7415730337078652</v>
      </c>
      <c r="O50" s="49">
        <f>O49/O46</f>
        <v>-0.46391752577319589</v>
      </c>
      <c r="P50" s="15">
        <f>P49/P46</f>
        <v>-0.59677419354838712</v>
      </c>
      <c r="Q50" s="59"/>
      <c r="R50" s="162">
        <f>R49/R46</f>
        <v>-0.48076923076923078</v>
      </c>
      <c r="T50" s="55"/>
      <c r="U50" s="55"/>
      <c r="V50" s="55"/>
      <c r="W50" s="55"/>
      <c r="X50" s="55"/>
      <c r="Y50" s="55"/>
      <c r="Z50" s="55"/>
      <c r="AB50" s="55"/>
      <c r="AC50" s="55"/>
      <c r="AD50" s="55"/>
      <c r="AF50" s="55"/>
    </row>
    <row r="51" spans="1:32" x14ac:dyDescent="0.3">
      <c r="B51" s="21"/>
      <c r="C51" s="1"/>
      <c r="D51" s="72"/>
      <c r="E51" s="8"/>
      <c r="F51" s="176"/>
      <c r="G51" s="15"/>
      <c r="H51" s="162"/>
      <c r="I51" s="170"/>
      <c r="J51" s="15"/>
      <c r="K51" s="15"/>
      <c r="L51" s="15"/>
      <c r="M51" s="59"/>
      <c r="N51" s="15"/>
      <c r="O51" s="15"/>
      <c r="P51" s="15"/>
      <c r="Q51" s="59"/>
      <c r="R51" s="162"/>
      <c r="T51" s="55"/>
      <c r="U51" s="55"/>
      <c r="V51" s="55"/>
      <c r="W51" s="55"/>
      <c r="X51" s="55"/>
      <c r="Y51" s="55"/>
      <c r="Z51" s="55"/>
      <c r="AB51" s="55"/>
      <c r="AC51" s="55"/>
      <c r="AD51" s="55"/>
      <c r="AF51" s="55"/>
    </row>
    <row r="52" spans="1:32" ht="14.5" x14ac:dyDescent="0.3">
      <c r="B52" s="21"/>
      <c r="C52" s="20" t="s">
        <v>59</v>
      </c>
      <c r="D52" s="70" t="s">
        <v>60</v>
      </c>
      <c r="E52" s="11"/>
      <c r="F52" s="177"/>
      <c r="G52" s="12"/>
      <c r="H52" s="163"/>
      <c r="I52" s="170"/>
      <c r="J52" s="12"/>
      <c r="K52" s="12"/>
      <c r="L52" s="12"/>
      <c r="M52" s="59"/>
      <c r="N52" s="12"/>
      <c r="O52" s="12"/>
      <c r="P52" s="12"/>
      <c r="Q52" s="59"/>
      <c r="R52" s="163"/>
      <c r="T52" s="55"/>
      <c r="U52" s="55"/>
      <c r="V52" s="55"/>
      <c r="W52" s="55"/>
      <c r="X52" s="55"/>
      <c r="Y52" s="55"/>
      <c r="Z52" s="55"/>
      <c r="AB52" s="55"/>
      <c r="AC52" s="55"/>
      <c r="AD52" s="55"/>
      <c r="AF52" s="55"/>
    </row>
    <row r="53" spans="1:32" x14ac:dyDescent="0.3">
      <c r="B53" s="21"/>
      <c r="C53" s="1"/>
      <c r="D53" s="72" t="s">
        <v>61</v>
      </c>
      <c r="E53" s="8"/>
      <c r="F53" s="178">
        <v>0.27400000000000002</v>
      </c>
      <c r="G53" s="159">
        <f>H53</f>
        <v>0.27300000000000002</v>
      </c>
      <c r="H53" s="164">
        <v>0.27300000000000002</v>
      </c>
      <c r="I53" s="170"/>
      <c r="J53" s="159">
        <v>0.26200000000000001</v>
      </c>
      <c r="K53" s="159">
        <f>L53</f>
        <v>0.29799999999999999</v>
      </c>
      <c r="L53" s="159">
        <v>0.29799999999999999</v>
      </c>
      <c r="M53" s="59"/>
      <c r="N53" s="159">
        <v>0.29499999999999998</v>
      </c>
      <c r="O53" s="159">
        <f>P53</f>
        <v>0.29299999999999998</v>
      </c>
      <c r="P53" s="159">
        <v>0.29299999999999998</v>
      </c>
      <c r="Q53" s="59"/>
      <c r="R53" s="164">
        <v>0.28000000000000003</v>
      </c>
      <c r="T53" s="55"/>
      <c r="U53" s="55"/>
      <c r="V53" s="55"/>
      <c r="W53" s="55"/>
      <c r="X53" s="55"/>
      <c r="Y53" s="55"/>
      <c r="Z53" s="55"/>
      <c r="AB53" s="55"/>
      <c r="AC53" s="55"/>
      <c r="AD53" s="55"/>
      <c r="AF53" s="55"/>
    </row>
    <row r="54" spans="1:32" ht="14.5" x14ac:dyDescent="0.3">
      <c r="B54" s="21"/>
      <c r="C54" s="1"/>
      <c r="D54" s="71" t="s">
        <v>62</v>
      </c>
      <c r="E54" s="8"/>
      <c r="F54" s="175">
        <v>17344</v>
      </c>
      <c r="G54" s="17">
        <f>H54-F54</f>
        <v>20631</v>
      </c>
      <c r="H54" s="19">
        <v>37975</v>
      </c>
      <c r="I54" s="170"/>
      <c r="J54" s="16">
        <v>21811</v>
      </c>
      <c r="K54" s="17">
        <f>L54-J54</f>
        <v>22804</v>
      </c>
      <c r="L54" s="16">
        <v>44615</v>
      </c>
      <c r="M54" s="59"/>
      <c r="N54" s="16">
        <v>22283</v>
      </c>
      <c r="O54" s="17">
        <f>P54-N54</f>
        <v>22992</v>
      </c>
      <c r="P54" s="16">
        <v>45275</v>
      </c>
      <c r="Q54" s="59"/>
      <c r="R54" s="19">
        <v>23687.4</v>
      </c>
      <c r="T54" s="55"/>
      <c r="U54" s="55"/>
      <c r="V54" s="55"/>
      <c r="W54" s="55"/>
      <c r="X54" s="55"/>
      <c r="Y54" s="55"/>
      <c r="Z54" s="55"/>
      <c r="AB54" s="55"/>
      <c r="AC54" s="55"/>
      <c r="AD54" s="55"/>
      <c r="AF54" s="55"/>
    </row>
    <row r="55" spans="1:32" x14ac:dyDescent="0.3">
      <c r="A55" s="120"/>
      <c r="B55" s="21"/>
      <c r="C55" s="1"/>
      <c r="D55" s="72" t="s">
        <v>63</v>
      </c>
      <c r="E55" s="8"/>
      <c r="F55" s="176" t="s">
        <v>27</v>
      </c>
      <c r="G55" s="15" t="s">
        <v>27</v>
      </c>
      <c r="H55" s="162">
        <v>0.74</v>
      </c>
      <c r="I55" s="170"/>
      <c r="J55" s="15">
        <f>J54/F54-1</f>
        <v>0.25755304428044279</v>
      </c>
      <c r="K55" s="15">
        <f>K54/G54-1</f>
        <v>0.10532693519461001</v>
      </c>
      <c r="L55" s="15">
        <f>L54/H54-1</f>
        <v>0.17485187623436471</v>
      </c>
      <c r="M55" s="59"/>
      <c r="N55" s="15">
        <f>N54/J54-1</f>
        <v>2.164045665031411E-2</v>
      </c>
      <c r="O55" s="15">
        <f>O54/K54-1</f>
        <v>8.2441676898790117E-3</v>
      </c>
      <c r="P55" s="15">
        <f>P54/L54-1</f>
        <v>1.4793230976129168E-2</v>
      </c>
      <c r="Q55" s="59"/>
      <c r="R55" s="162">
        <f>R54/N54-1</f>
        <v>6.3025624915855172E-2</v>
      </c>
      <c r="T55" s="55"/>
      <c r="U55" s="55"/>
      <c r="V55" s="55"/>
      <c r="W55" s="55"/>
      <c r="X55" s="55"/>
      <c r="Y55" s="55"/>
      <c r="Z55" s="55"/>
      <c r="AB55" s="55"/>
      <c r="AC55" s="55"/>
      <c r="AD55" s="55"/>
      <c r="AF55" s="55"/>
    </row>
    <row r="56" spans="1:32" x14ac:dyDescent="0.3">
      <c r="A56" s="120"/>
      <c r="B56" s="21"/>
      <c r="C56" s="1"/>
      <c r="D56" s="71" t="s">
        <v>64</v>
      </c>
      <c r="E56" s="8"/>
      <c r="F56" s="175">
        <v>2457</v>
      </c>
      <c r="G56" s="17">
        <f>H56-F56</f>
        <v>3399</v>
      </c>
      <c r="H56" s="19">
        <v>5856</v>
      </c>
      <c r="I56" s="170"/>
      <c r="J56" s="16">
        <v>3815</v>
      </c>
      <c r="K56" s="17">
        <f>L56-J56</f>
        <v>4762</v>
      </c>
      <c r="L56" s="16">
        <v>8577</v>
      </c>
      <c r="M56" s="59"/>
      <c r="N56" s="16">
        <v>4839</v>
      </c>
      <c r="O56" s="17">
        <f>P56-N56</f>
        <v>5103</v>
      </c>
      <c r="P56" s="16">
        <v>9942</v>
      </c>
      <c r="Q56" s="59"/>
      <c r="R56" s="19">
        <v>5772</v>
      </c>
      <c r="T56" s="55"/>
      <c r="U56" s="55"/>
      <c r="V56" s="55"/>
      <c r="W56" s="55"/>
      <c r="X56" s="55"/>
      <c r="Y56" s="55"/>
      <c r="Z56" s="55"/>
      <c r="AB56" s="55"/>
      <c r="AC56" s="55"/>
      <c r="AD56" s="55"/>
      <c r="AF56" s="55"/>
    </row>
    <row r="57" spans="1:32" x14ac:dyDescent="0.3">
      <c r="A57" s="120"/>
      <c r="B57" s="21"/>
      <c r="C57" s="1"/>
      <c r="D57" s="72" t="s">
        <v>63</v>
      </c>
      <c r="E57" s="8"/>
      <c r="F57" s="176">
        <v>1.56</v>
      </c>
      <c r="G57" s="15">
        <v>1.24</v>
      </c>
      <c r="H57" s="162">
        <v>1.37</v>
      </c>
      <c r="I57" s="170"/>
      <c r="J57" s="15">
        <f>J56/F56-1</f>
        <v>0.55270655270655267</v>
      </c>
      <c r="K57" s="15">
        <f>K56/G56-1</f>
        <v>0.40100029420417771</v>
      </c>
      <c r="L57" s="15">
        <f>L56/H56-1</f>
        <v>0.46465163934426235</v>
      </c>
      <c r="M57" s="59"/>
      <c r="N57" s="15">
        <f>N56/J56-1</f>
        <v>0.26841415465268681</v>
      </c>
      <c r="O57" s="15">
        <f>O56/K56-1</f>
        <v>7.1608567828643332E-2</v>
      </c>
      <c r="P57" s="15">
        <f>P56/L56-1</f>
        <v>0.1591465547394193</v>
      </c>
      <c r="Q57" s="59"/>
      <c r="R57" s="162">
        <f>R56/N56-1</f>
        <v>0.19280843149411031</v>
      </c>
      <c r="T57" s="55"/>
      <c r="U57" s="55"/>
      <c r="V57" s="55"/>
      <c r="W57" s="55"/>
      <c r="X57" s="55"/>
      <c r="Y57" s="55"/>
      <c r="Z57" s="55"/>
      <c r="AB57" s="55"/>
      <c r="AC57" s="55"/>
      <c r="AD57" s="55"/>
      <c r="AF57" s="55"/>
    </row>
    <row r="58" spans="1:32" ht="14.5" x14ac:dyDescent="0.3">
      <c r="A58" s="120"/>
      <c r="B58" s="21"/>
      <c r="C58" s="1"/>
      <c r="D58" s="72" t="s">
        <v>65</v>
      </c>
      <c r="E58" s="8"/>
      <c r="F58" s="176">
        <v>1.21</v>
      </c>
      <c r="G58" s="15" t="s">
        <v>27</v>
      </c>
      <c r="H58" s="162">
        <v>0.94</v>
      </c>
      <c r="I58" s="170"/>
      <c r="J58" s="15">
        <v>0.39</v>
      </c>
      <c r="K58" s="15" t="s">
        <v>27</v>
      </c>
      <c r="L58" s="15" t="s">
        <v>27</v>
      </c>
      <c r="M58" s="59"/>
      <c r="N58" s="15">
        <v>0.14000000000000001</v>
      </c>
      <c r="O58" s="15" t="s">
        <v>27</v>
      </c>
      <c r="P58" s="15">
        <v>0.13500000000000001</v>
      </c>
      <c r="Q58" s="59"/>
      <c r="R58" s="162">
        <v>0.22</v>
      </c>
      <c r="T58" s="55"/>
      <c r="U58" s="55"/>
      <c r="V58" s="55"/>
      <c r="W58" s="55"/>
      <c r="X58" s="55"/>
      <c r="Y58" s="55"/>
      <c r="Z58" s="55"/>
      <c r="AB58" s="55"/>
      <c r="AC58" s="55"/>
      <c r="AD58" s="55"/>
      <c r="AF58" s="55"/>
    </row>
    <row r="59" spans="1:32" x14ac:dyDescent="0.3">
      <c r="A59" s="120"/>
      <c r="B59" s="21"/>
      <c r="C59" s="1"/>
      <c r="D59" s="71" t="s">
        <v>66</v>
      </c>
      <c r="E59" s="8"/>
      <c r="F59" s="175">
        <v>-351</v>
      </c>
      <c r="G59" s="17">
        <f>H59-F59</f>
        <v>-445</v>
      </c>
      <c r="H59" s="19">
        <v>-796</v>
      </c>
      <c r="I59" s="170"/>
      <c r="J59" s="16">
        <v>-323</v>
      </c>
      <c r="K59" s="17">
        <f>L59-J59</f>
        <v>-144</v>
      </c>
      <c r="L59" s="16">
        <v>-467</v>
      </c>
      <c r="M59" s="59"/>
      <c r="N59" s="16">
        <v>9</v>
      </c>
      <c r="O59" s="17">
        <f>P59-N59</f>
        <v>244.6</v>
      </c>
      <c r="P59" s="16">
        <v>253.6</v>
      </c>
      <c r="Q59" s="59"/>
      <c r="R59" s="19">
        <v>240.5</v>
      </c>
      <c r="T59" s="55"/>
      <c r="U59" s="55"/>
      <c r="V59" s="55"/>
      <c r="W59" s="55"/>
      <c r="X59" s="55"/>
      <c r="Y59" s="55"/>
      <c r="Z59" s="55"/>
      <c r="AB59" s="55"/>
      <c r="AC59" s="55"/>
      <c r="AD59" s="55"/>
      <c r="AF59" s="55"/>
    </row>
    <row r="60" spans="1:32" x14ac:dyDescent="0.3">
      <c r="B60" s="21"/>
      <c r="C60" s="1"/>
      <c r="D60" s="72" t="s">
        <v>211</v>
      </c>
      <c r="E60" s="8"/>
      <c r="F60" s="176">
        <f>F59/F56</f>
        <v>-0.14285714285714285</v>
      </c>
      <c r="G60" s="15">
        <f>G59/G56</f>
        <v>-0.13092085907619888</v>
      </c>
      <c r="H60" s="162">
        <f>H59/H56</f>
        <v>-0.13592896174863389</v>
      </c>
      <c r="I60" s="170"/>
      <c r="J60" s="15">
        <f>J59/J56</f>
        <v>-8.4665792922673663E-2</v>
      </c>
      <c r="K60" s="15">
        <f>K59/K56</f>
        <v>-3.0239395212095756E-2</v>
      </c>
      <c r="L60" s="15">
        <f>L59/L56</f>
        <v>-5.4447942170922234E-2</v>
      </c>
      <c r="M60" s="59"/>
      <c r="N60" s="15">
        <f>N59/N56</f>
        <v>1.8598884066955983E-3</v>
      </c>
      <c r="O60" s="15">
        <f>O59/O56</f>
        <v>4.7932588673329411E-2</v>
      </c>
      <c r="P60" s="15">
        <f>P59/P56</f>
        <v>2.5507946087306377E-2</v>
      </c>
      <c r="Q60" s="59"/>
      <c r="R60" s="162">
        <f t="shared" ref="R60" si="7">R59/R56</f>
        <v>4.1666666666666664E-2</v>
      </c>
      <c r="T60" s="55"/>
      <c r="U60" s="55"/>
      <c r="V60" s="55"/>
      <c r="W60" s="55"/>
      <c r="X60" s="55"/>
      <c r="Y60" s="55"/>
      <c r="Z60" s="55"/>
      <c r="AB60" s="55"/>
      <c r="AC60" s="55"/>
      <c r="AD60" s="55"/>
      <c r="AF60" s="55"/>
    </row>
    <row r="61" spans="1:32" x14ac:dyDescent="0.3">
      <c r="B61" s="21"/>
      <c r="C61" s="1"/>
      <c r="D61" s="70" t="s">
        <v>67</v>
      </c>
      <c r="E61" s="11"/>
      <c r="F61" s="177"/>
      <c r="G61" s="12"/>
      <c r="H61" s="163"/>
      <c r="I61" s="170"/>
      <c r="J61" s="12"/>
      <c r="K61" s="12"/>
      <c r="L61" s="12"/>
      <c r="M61" s="59"/>
      <c r="N61" s="12"/>
      <c r="O61" s="12"/>
      <c r="P61" s="12"/>
      <c r="Q61" s="59"/>
      <c r="R61" s="163"/>
      <c r="T61" s="55"/>
      <c r="U61" s="55"/>
      <c r="V61" s="55"/>
      <c r="W61" s="55"/>
      <c r="X61" s="55"/>
      <c r="Y61" s="55"/>
      <c r="Z61" s="55"/>
      <c r="AB61" s="55"/>
      <c r="AC61" s="55"/>
      <c r="AD61" s="55"/>
      <c r="AF61" s="55"/>
    </row>
    <row r="62" spans="1:32" ht="14.5" x14ac:dyDescent="0.3">
      <c r="B62" s="21"/>
      <c r="C62" s="1"/>
      <c r="D62" s="71" t="s">
        <v>68</v>
      </c>
      <c r="E62" s="8"/>
      <c r="F62" s="175">
        <v>457</v>
      </c>
      <c r="G62" s="17">
        <f>H62-F62</f>
        <v>678</v>
      </c>
      <c r="H62" s="19">
        <v>1135</v>
      </c>
      <c r="I62" s="170"/>
      <c r="J62" s="16">
        <v>883</v>
      </c>
      <c r="K62" s="17">
        <f>L62-J62</f>
        <v>1017</v>
      </c>
      <c r="L62" s="16">
        <v>1900</v>
      </c>
      <c r="M62" s="59"/>
      <c r="N62" s="16">
        <v>1073</v>
      </c>
      <c r="O62" s="17">
        <f>P62-N62</f>
        <v>1151</v>
      </c>
      <c r="P62" s="16">
        <v>2224</v>
      </c>
      <c r="Q62" s="59"/>
      <c r="R62" s="19">
        <v>1344</v>
      </c>
      <c r="T62" s="55"/>
      <c r="U62" s="55"/>
      <c r="V62" s="55"/>
      <c r="W62" s="55"/>
      <c r="X62" s="55"/>
      <c r="Y62" s="55"/>
      <c r="Z62" s="55"/>
      <c r="AB62" s="55"/>
      <c r="AC62" s="55"/>
      <c r="AD62" s="55"/>
      <c r="AF62" s="55"/>
    </row>
    <row r="63" spans="1:32" x14ac:dyDescent="0.3">
      <c r="B63" s="21"/>
      <c r="C63" s="1"/>
      <c r="D63" s="72" t="s">
        <v>63</v>
      </c>
      <c r="E63" s="8"/>
      <c r="F63" s="176" t="s">
        <v>27</v>
      </c>
      <c r="G63" s="15" t="s">
        <v>27</v>
      </c>
      <c r="H63" s="162">
        <v>2.06</v>
      </c>
      <c r="I63" s="170"/>
      <c r="J63" s="15">
        <f>J62/F62-1</f>
        <v>0.93216630196936534</v>
      </c>
      <c r="K63" s="15">
        <f>K62/G62-1</f>
        <v>0.5</v>
      </c>
      <c r="L63" s="15">
        <f>L62/H62-1</f>
        <v>0.67400881057268713</v>
      </c>
      <c r="M63" s="59"/>
      <c r="N63" s="15">
        <f>N62/J62-1</f>
        <v>0.21517553793884492</v>
      </c>
      <c r="O63" s="15">
        <f>O62/K62-1</f>
        <v>0.13176007866273354</v>
      </c>
      <c r="P63" s="15">
        <f>P62/L62-1</f>
        <v>0.17052631578947364</v>
      </c>
      <c r="Q63" s="59"/>
      <c r="R63" s="162">
        <f>R62/N62-1</f>
        <v>0.25256290773532153</v>
      </c>
      <c r="T63" s="55"/>
      <c r="U63" s="55"/>
      <c r="V63" s="55"/>
      <c r="W63" s="55"/>
      <c r="X63" s="55"/>
      <c r="Y63" s="55"/>
      <c r="Z63" s="55"/>
      <c r="AB63" s="55"/>
      <c r="AC63" s="55"/>
      <c r="AD63" s="55"/>
      <c r="AF63" s="55"/>
    </row>
    <row r="64" spans="1:32" x14ac:dyDescent="0.3">
      <c r="B64" s="21"/>
      <c r="C64" s="1"/>
      <c r="D64" s="72"/>
      <c r="E64" s="14" t="s">
        <v>69</v>
      </c>
      <c r="F64" s="176">
        <f>F62/F$54</f>
        <v>2.6349169741697417E-2</v>
      </c>
      <c r="G64" s="15">
        <f>G62/G$54</f>
        <v>3.2863167078668022E-2</v>
      </c>
      <c r="H64" s="162">
        <f>H62/H$54</f>
        <v>2.9888084265964451E-2</v>
      </c>
      <c r="I64" s="170"/>
      <c r="J64" s="15">
        <f>J62/J$54</f>
        <v>4.0484159369125673E-2</v>
      </c>
      <c r="K64" s="15">
        <f>K62/K$54</f>
        <v>4.4597439045781444E-2</v>
      </c>
      <c r="L64" s="15">
        <f>L62/L$54</f>
        <v>4.2586574022189849E-2</v>
      </c>
      <c r="M64" s="59"/>
      <c r="N64" s="15">
        <f>N62/N$54</f>
        <v>4.8153300722523898E-2</v>
      </c>
      <c r="O64" s="15">
        <f>O62/O$54</f>
        <v>5.0060890744606817E-2</v>
      </c>
      <c r="P64" s="15">
        <f>P62/P$54</f>
        <v>4.912203202650469E-2</v>
      </c>
      <c r="Q64" s="59"/>
      <c r="R64" s="162">
        <f>R62/R$54</f>
        <v>5.6739025811190759E-2</v>
      </c>
      <c r="T64" s="55"/>
      <c r="U64" s="55"/>
      <c r="V64" s="55"/>
      <c r="W64" s="55"/>
      <c r="X64" s="55"/>
      <c r="Y64" s="55"/>
      <c r="Z64" s="55"/>
      <c r="AB64" s="55"/>
      <c r="AC64" s="55"/>
      <c r="AD64" s="55"/>
      <c r="AF64" s="55"/>
    </row>
    <row r="65" spans="1:32" ht="14.5" x14ac:dyDescent="0.3">
      <c r="B65" s="21"/>
      <c r="C65" s="20" t="s">
        <v>59</v>
      </c>
      <c r="D65" s="70" t="s">
        <v>70</v>
      </c>
      <c r="E65" s="11"/>
      <c r="F65" s="177"/>
      <c r="G65" s="12"/>
      <c r="H65" s="163"/>
      <c r="I65" s="170"/>
      <c r="J65" s="12"/>
      <c r="K65" s="12"/>
      <c r="L65" s="12"/>
      <c r="M65" s="59"/>
      <c r="N65" s="12"/>
      <c r="O65" s="12"/>
      <c r="P65" s="12"/>
      <c r="Q65" s="59"/>
      <c r="R65" s="163"/>
      <c r="T65" s="55"/>
      <c r="U65" s="55"/>
      <c r="V65" s="55"/>
      <c r="W65" s="55"/>
      <c r="X65" s="55"/>
      <c r="Y65" s="55"/>
      <c r="Z65" s="55"/>
      <c r="AB65" s="55"/>
      <c r="AC65" s="55"/>
      <c r="AD65" s="55"/>
      <c r="AF65" s="55"/>
    </row>
    <row r="66" spans="1:32" ht="14.5" x14ac:dyDescent="0.3">
      <c r="B66" s="21"/>
      <c r="C66" s="1"/>
      <c r="D66" s="72" t="s">
        <v>223</v>
      </c>
      <c r="E66" s="8"/>
      <c r="F66" s="178">
        <v>0.36299999999999999</v>
      </c>
      <c r="G66" s="159">
        <f>H66</f>
        <v>0.32700000000000001</v>
      </c>
      <c r="H66" s="164">
        <v>0.32700000000000001</v>
      </c>
      <c r="I66" s="170"/>
      <c r="J66" s="159">
        <v>0.32800000000000001</v>
      </c>
      <c r="K66" s="159">
        <f>L66</f>
        <v>0.32800000000000001</v>
      </c>
      <c r="L66" s="159">
        <v>0.32800000000000001</v>
      </c>
      <c r="M66" s="59"/>
      <c r="N66" s="159">
        <v>0.32700000000000001</v>
      </c>
      <c r="O66" s="159">
        <f>P66</f>
        <v>0.32600000000000001</v>
      </c>
      <c r="P66" s="159">
        <v>0.32600000000000001</v>
      </c>
      <c r="Q66" s="59"/>
      <c r="R66" s="164">
        <v>0.32500000000000001</v>
      </c>
      <c r="T66" s="55"/>
      <c r="U66" s="55"/>
      <c r="V66" s="55"/>
      <c r="W66" s="55"/>
      <c r="X66" s="55"/>
      <c r="Y66" s="55"/>
      <c r="Z66" s="55"/>
      <c r="AB66" s="55"/>
      <c r="AC66" s="55"/>
      <c r="AD66" s="55"/>
      <c r="AF66" s="55"/>
    </row>
    <row r="67" spans="1:32" x14ac:dyDescent="0.3">
      <c r="B67" s="21"/>
      <c r="C67" s="1"/>
      <c r="D67" s="77" t="s">
        <v>71</v>
      </c>
      <c r="E67" s="8"/>
      <c r="F67" s="176">
        <v>0.76</v>
      </c>
      <c r="G67" s="160">
        <v>0.89</v>
      </c>
      <c r="H67" s="162">
        <v>0.83</v>
      </c>
      <c r="I67" s="170"/>
      <c r="J67" s="15">
        <v>0.52</v>
      </c>
      <c r="K67" s="160">
        <v>0.26</v>
      </c>
      <c r="L67" s="15">
        <v>0.37</v>
      </c>
      <c r="M67" s="59"/>
      <c r="N67" s="15">
        <v>0.25</v>
      </c>
      <c r="O67" s="160">
        <v>0.22</v>
      </c>
      <c r="P67" s="15">
        <v>0.23</v>
      </c>
      <c r="Q67" s="59"/>
      <c r="R67" s="162">
        <v>0.22</v>
      </c>
      <c r="T67" s="55"/>
      <c r="U67" s="55"/>
      <c r="V67" s="55"/>
      <c r="W67" s="55"/>
      <c r="X67" s="55"/>
      <c r="Y67" s="55"/>
      <c r="Z67" s="55"/>
      <c r="AB67" s="55"/>
      <c r="AC67" s="55"/>
      <c r="AD67" s="55"/>
      <c r="AF67" s="55"/>
    </row>
    <row r="68" spans="1:32" x14ac:dyDescent="0.3">
      <c r="B68" s="21"/>
      <c r="C68" s="1"/>
      <c r="D68" s="77" t="s">
        <v>72</v>
      </c>
      <c r="E68" s="8"/>
      <c r="F68" s="176">
        <v>0.74</v>
      </c>
      <c r="G68" s="160">
        <v>0.92</v>
      </c>
      <c r="H68" s="162">
        <v>0.84</v>
      </c>
      <c r="I68" s="170"/>
      <c r="J68" s="15">
        <v>0.62</v>
      </c>
      <c r="K68" s="160">
        <v>0.38</v>
      </c>
      <c r="L68" s="15">
        <v>0.48</v>
      </c>
      <c r="M68" s="59"/>
      <c r="N68" s="15">
        <v>0.3</v>
      </c>
      <c r="O68" s="160">
        <v>0.23</v>
      </c>
      <c r="P68" s="15">
        <v>0.26</v>
      </c>
      <c r="Q68" s="59"/>
      <c r="R68" s="162">
        <v>0.24</v>
      </c>
      <c r="T68" s="55"/>
      <c r="U68" s="55"/>
      <c r="V68" s="55"/>
      <c r="W68" s="55"/>
      <c r="X68" s="55"/>
      <c r="Y68" s="55"/>
      <c r="Z68" s="55"/>
      <c r="AB68" s="55"/>
      <c r="AC68" s="55"/>
      <c r="AD68" s="55"/>
      <c r="AF68" s="55"/>
    </row>
    <row r="69" spans="1:32" x14ac:dyDescent="0.3">
      <c r="A69" s="120"/>
      <c r="B69" s="21"/>
      <c r="C69" s="1"/>
      <c r="D69" s="71" t="s">
        <v>73</v>
      </c>
      <c r="E69" s="8"/>
      <c r="F69" s="175">
        <v>482</v>
      </c>
      <c r="G69" s="17">
        <f>H69</f>
        <v>549</v>
      </c>
      <c r="H69" s="19">
        <v>549</v>
      </c>
      <c r="I69" s="170"/>
      <c r="J69" s="16">
        <v>562</v>
      </c>
      <c r="K69" s="17">
        <f>L69</f>
        <v>578</v>
      </c>
      <c r="L69" s="16">
        <v>578</v>
      </c>
      <c r="M69" s="59"/>
      <c r="N69" s="16">
        <v>599</v>
      </c>
      <c r="O69" s="17">
        <f>P69</f>
        <v>660</v>
      </c>
      <c r="P69" s="16">
        <v>660</v>
      </c>
      <c r="Q69" s="59"/>
      <c r="R69" s="165">
        <v>681</v>
      </c>
      <c r="T69" s="55"/>
      <c r="U69" s="55"/>
      <c r="V69" s="55"/>
      <c r="W69" s="55"/>
      <c r="X69" s="55"/>
      <c r="Y69" s="55"/>
      <c r="Z69" s="55"/>
      <c r="AB69" s="55"/>
      <c r="AC69" s="55"/>
      <c r="AD69" s="55"/>
      <c r="AF69" s="55"/>
    </row>
    <row r="70" spans="1:32" x14ac:dyDescent="0.3">
      <c r="A70" s="120"/>
      <c r="B70" s="21"/>
      <c r="C70" s="1"/>
      <c r="D70" s="71" t="s">
        <v>74</v>
      </c>
      <c r="E70" s="8"/>
      <c r="F70" s="175">
        <v>254</v>
      </c>
      <c r="G70" s="17">
        <f>H70-F70</f>
        <v>365</v>
      </c>
      <c r="H70" s="19">
        <v>619</v>
      </c>
      <c r="I70" s="170"/>
      <c r="J70" s="16">
        <v>495</v>
      </c>
      <c r="K70" s="17">
        <f>L70-J70</f>
        <v>526</v>
      </c>
      <c r="L70" s="16">
        <v>1021</v>
      </c>
      <c r="M70" s="59"/>
      <c r="N70" s="16">
        <v>536</v>
      </c>
      <c r="O70" s="17">
        <f>P70-N70</f>
        <v>699</v>
      </c>
      <c r="P70" s="16">
        <v>1235</v>
      </c>
      <c r="Q70" s="59"/>
      <c r="R70" s="19">
        <v>749.68228809188815</v>
      </c>
      <c r="T70" s="55"/>
      <c r="U70" s="55"/>
      <c r="V70" s="55"/>
      <c r="W70" s="55"/>
      <c r="X70" s="55"/>
      <c r="Y70" s="55"/>
      <c r="Z70" s="55"/>
      <c r="AB70" s="55"/>
      <c r="AC70" s="55"/>
      <c r="AD70" s="55"/>
      <c r="AF70" s="55"/>
    </row>
    <row r="71" spans="1:32" x14ac:dyDescent="0.3">
      <c r="A71" s="120"/>
      <c r="B71" s="21"/>
      <c r="C71" s="1"/>
      <c r="D71" s="72" t="s">
        <v>16</v>
      </c>
      <c r="E71" s="8"/>
      <c r="F71" s="176">
        <v>1.06</v>
      </c>
      <c r="G71" s="15">
        <v>1.21</v>
      </c>
      <c r="H71" s="162">
        <v>1.24</v>
      </c>
      <c r="I71" s="170"/>
      <c r="J71" s="15">
        <f>J70/F70-1</f>
        <v>0.94881889763779537</v>
      </c>
      <c r="K71" s="15">
        <f>K70/G70-1</f>
        <v>0.44109589041095898</v>
      </c>
      <c r="L71" s="15">
        <f>L70/H70-1</f>
        <v>0.64943457189014531</v>
      </c>
      <c r="M71" s="59"/>
      <c r="N71" s="15">
        <f>N70/J70-1</f>
        <v>8.2828282828282918E-2</v>
      </c>
      <c r="O71" s="15">
        <f>O70/K70-1</f>
        <v>0.32889733840304181</v>
      </c>
      <c r="P71" s="15">
        <f>P70/L70-1</f>
        <v>0.20959843290891289</v>
      </c>
      <c r="Q71" s="59"/>
      <c r="R71" s="162">
        <f>R70/N70-1</f>
        <v>0.39866098524606008</v>
      </c>
      <c r="T71" s="55"/>
      <c r="U71" s="55"/>
      <c r="V71" s="55"/>
      <c r="W71" s="55"/>
      <c r="X71" s="55"/>
      <c r="Y71" s="55"/>
      <c r="Z71" s="55"/>
      <c r="AB71" s="55"/>
      <c r="AC71" s="55"/>
      <c r="AD71" s="55"/>
      <c r="AF71" s="55"/>
    </row>
    <row r="72" spans="1:32" x14ac:dyDescent="0.3">
      <c r="A72" s="120"/>
      <c r="B72" s="21"/>
      <c r="C72" s="1"/>
      <c r="D72" s="72" t="s">
        <v>17</v>
      </c>
      <c r="E72" s="8"/>
      <c r="F72" s="176">
        <v>1.03</v>
      </c>
      <c r="G72" s="15">
        <v>1.2456435927947154</v>
      </c>
      <c r="H72" s="162">
        <v>1.25</v>
      </c>
      <c r="I72" s="170"/>
      <c r="J72" s="15">
        <v>1.0900000000000001</v>
      </c>
      <c r="K72" s="15">
        <v>0.5786256467827231</v>
      </c>
      <c r="L72" s="15">
        <v>0.79</v>
      </c>
      <c r="M72" s="59"/>
      <c r="N72" s="15">
        <v>0.13</v>
      </c>
      <c r="O72" s="15">
        <v>0.34537409975515021</v>
      </c>
      <c r="P72" s="15">
        <v>0.24</v>
      </c>
      <c r="Q72" s="59"/>
      <c r="R72" s="162">
        <v>0.41921675227648114</v>
      </c>
      <c r="T72" s="55"/>
      <c r="U72" s="55"/>
      <c r="V72" s="55"/>
      <c r="W72" s="55"/>
      <c r="X72" s="55"/>
      <c r="Y72" s="55"/>
      <c r="Z72" s="55"/>
      <c r="AB72" s="55"/>
      <c r="AC72" s="55"/>
      <c r="AD72" s="55"/>
      <c r="AF72" s="55"/>
    </row>
    <row r="73" spans="1:32" x14ac:dyDescent="0.3">
      <c r="A73" s="120"/>
      <c r="B73" s="21"/>
      <c r="C73" s="1"/>
      <c r="D73" s="71" t="s">
        <v>75</v>
      </c>
      <c r="E73" s="8"/>
      <c r="F73" s="175">
        <v>-75</v>
      </c>
      <c r="G73" s="17">
        <f>H73-F73</f>
        <v>-214</v>
      </c>
      <c r="H73" s="19">
        <v>-289</v>
      </c>
      <c r="I73" s="170"/>
      <c r="J73" s="16">
        <v>-301</v>
      </c>
      <c r="K73" s="17">
        <f>L73-J73</f>
        <v>-230</v>
      </c>
      <c r="L73" s="16">
        <v>-531</v>
      </c>
      <c r="M73" s="59"/>
      <c r="N73" s="16">
        <v>-145</v>
      </c>
      <c r="O73" s="17">
        <f>P73-N73</f>
        <v>-116</v>
      </c>
      <c r="P73" s="16">
        <v>-261</v>
      </c>
      <c r="Q73" s="59"/>
      <c r="R73" s="19">
        <v>-84.755071280099358</v>
      </c>
      <c r="T73" s="55"/>
      <c r="U73" s="55"/>
      <c r="V73" s="55"/>
      <c r="W73" s="55"/>
      <c r="X73" s="55"/>
      <c r="Y73" s="55"/>
      <c r="Z73" s="55"/>
      <c r="AB73" s="55"/>
      <c r="AC73" s="55"/>
      <c r="AD73" s="55"/>
      <c r="AF73" s="55"/>
    </row>
    <row r="74" spans="1:32" ht="14" thickBot="1" x14ac:dyDescent="0.35">
      <c r="B74" s="21"/>
      <c r="C74" s="1"/>
      <c r="D74" s="72" t="s">
        <v>211</v>
      </c>
      <c r="E74" s="8"/>
      <c r="F74" s="179">
        <f>F73/F70</f>
        <v>-0.29527559055118108</v>
      </c>
      <c r="G74" s="161">
        <f>G73/G70</f>
        <v>-0.58630136986301373</v>
      </c>
      <c r="H74" s="166">
        <f>H73/H70</f>
        <v>-0.46688206785137321</v>
      </c>
      <c r="I74" s="170"/>
      <c r="J74" s="181">
        <f>J73/J70</f>
        <v>-0.60808080808080811</v>
      </c>
      <c r="K74" s="161">
        <f t="shared" ref="K74" si="8">K73/K70</f>
        <v>-0.43726235741444869</v>
      </c>
      <c r="L74" s="180">
        <f>L73/L70</f>
        <v>-0.52007835455435847</v>
      </c>
      <c r="M74" s="59"/>
      <c r="N74" s="181">
        <f>N73/N70</f>
        <v>-0.27052238805970147</v>
      </c>
      <c r="O74" s="161">
        <f t="shared" ref="O74" si="9">O73/O70</f>
        <v>-0.16595135908440631</v>
      </c>
      <c r="P74" s="180">
        <f>P73/P70</f>
        <v>-0.21133603238866397</v>
      </c>
      <c r="Q74" s="59"/>
      <c r="R74" s="162">
        <f t="shared" ref="R74" si="10">R73/R70</f>
        <v>-0.11305465345302512</v>
      </c>
      <c r="T74" s="55"/>
      <c r="U74" s="55"/>
      <c r="V74" s="55"/>
      <c r="W74" s="55"/>
      <c r="X74" s="55"/>
      <c r="Y74" s="55"/>
      <c r="Z74" s="55"/>
      <c r="AB74" s="55"/>
      <c r="AC74" s="55"/>
      <c r="AD74" s="55"/>
      <c r="AF74" s="55"/>
    </row>
    <row r="75" spans="1:32" x14ac:dyDescent="0.3">
      <c r="B75" s="21"/>
      <c r="D75" s="24" t="s">
        <v>35</v>
      </c>
      <c r="E75" s="24"/>
      <c r="R75" s="167"/>
    </row>
    <row r="76" spans="1:32" x14ac:dyDescent="0.3">
      <c r="B76" s="21"/>
      <c r="D76" s="25" t="s">
        <v>36</v>
      </c>
      <c r="E76" s="24" t="s">
        <v>37</v>
      </c>
      <c r="R76" s="27"/>
    </row>
    <row r="77" spans="1:32" x14ac:dyDescent="0.3">
      <c r="B77" s="21"/>
      <c r="D77" s="25" t="s">
        <v>38</v>
      </c>
      <c r="E77" s="24" t="s">
        <v>39</v>
      </c>
      <c r="R77" s="27"/>
    </row>
    <row r="78" spans="1:32" x14ac:dyDescent="0.3">
      <c r="B78" s="21"/>
      <c r="D78" s="25" t="s">
        <v>40</v>
      </c>
      <c r="E78" s="26" t="s">
        <v>225</v>
      </c>
      <c r="R78" s="27"/>
    </row>
    <row r="79" spans="1:32" x14ac:dyDescent="0.3">
      <c r="B79" s="21"/>
      <c r="D79" s="25"/>
      <c r="E79" s="26" t="s">
        <v>231</v>
      </c>
      <c r="R79" s="27"/>
    </row>
    <row r="80" spans="1:32" x14ac:dyDescent="0.3">
      <c r="B80" s="21"/>
      <c r="D80" s="25" t="s">
        <v>41</v>
      </c>
      <c r="E80" s="26" t="s">
        <v>214</v>
      </c>
      <c r="R80" s="27"/>
    </row>
    <row r="81" spans="1:18" x14ac:dyDescent="0.3">
      <c r="B81" s="21"/>
      <c r="C81" s="22"/>
      <c r="D81" s="25" t="s">
        <v>76</v>
      </c>
      <c r="E81" s="26" t="s">
        <v>77</v>
      </c>
      <c r="F81" s="24"/>
      <c r="G81" s="24"/>
      <c r="H81" s="24"/>
      <c r="I81" s="24"/>
      <c r="J81" s="24"/>
      <c r="K81" s="24"/>
      <c r="L81" s="24"/>
      <c r="M81" s="24"/>
      <c r="N81" s="24"/>
      <c r="O81" s="24"/>
      <c r="P81" s="24"/>
      <c r="Q81" s="24"/>
      <c r="R81" s="168"/>
    </row>
    <row r="82" spans="1:18" x14ac:dyDescent="0.3">
      <c r="B82" s="21"/>
      <c r="C82" s="22"/>
      <c r="D82" s="25" t="s">
        <v>78</v>
      </c>
      <c r="E82" s="26" t="s">
        <v>79</v>
      </c>
      <c r="F82" s="24"/>
      <c r="G82" s="24"/>
      <c r="H82" s="24"/>
      <c r="I82" s="24"/>
      <c r="J82" s="24"/>
      <c r="K82" s="24"/>
      <c r="L82" s="24"/>
      <c r="M82" s="24"/>
      <c r="N82" s="24"/>
      <c r="O82" s="24"/>
      <c r="P82" s="24"/>
      <c r="Q82" s="24"/>
      <c r="R82" s="168"/>
    </row>
    <row r="83" spans="1:18" x14ac:dyDescent="0.3">
      <c r="B83" s="21"/>
      <c r="C83" s="22"/>
      <c r="D83" s="25"/>
      <c r="E83" s="26" t="s">
        <v>80</v>
      </c>
      <c r="F83" s="24"/>
      <c r="G83" s="24"/>
      <c r="H83" s="24"/>
      <c r="I83" s="24"/>
      <c r="J83" s="24"/>
      <c r="K83" s="24"/>
      <c r="L83" s="24"/>
      <c r="M83" s="24"/>
      <c r="N83" s="24"/>
      <c r="O83" s="24"/>
      <c r="P83" s="24"/>
      <c r="Q83" s="24"/>
      <c r="R83" s="168"/>
    </row>
    <row r="84" spans="1:18" ht="14" thickBot="1" x14ac:dyDescent="0.35">
      <c r="B84" s="31"/>
      <c r="C84" s="32"/>
      <c r="D84" s="90" t="s">
        <v>116</v>
      </c>
      <c r="E84" s="143" t="s">
        <v>224</v>
      </c>
      <c r="F84" s="144"/>
      <c r="G84" s="144"/>
      <c r="H84" s="144"/>
      <c r="I84" s="144"/>
      <c r="J84" s="144"/>
      <c r="K84" s="144"/>
      <c r="L84" s="144"/>
      <c r="M84" s="144"/>
      <c r="N84" s="144"/>
      <c r="O84" s="144"/>
      <c r="P84" s="144"/>
      <c r="Q84" s="144"/>
      <c r="R84" s="145"/>
    </row>
    <row r="85" spans="1:18" s="3" customFormat="1" ht="6" customHeight="1" x14ac:dyDescent="0.3">
      <c r="A85" s="119"/>
      <c r="B85" s="1"/>
      <c r="C85" s="2"/>
      <c r="D85" s="142"/>
      <c r="E85" s="118"/>
      <c r="F85" s="1"/>
      <c r="G85" s="1"/>
      <c r="H85" s="1"/>
      <c r="I85" s="1"/>
      <c r="J85" s="1"/>
      <c r="K85" s="1"/>
      <c r="L85" s="1"/>
      <c r="M85" s="1"/>
      <c r="N85" s="1"/>
      <c r="O85" s="1"/>
      <c r="P85" s="1"/>
      <c r="Q85" s="1"/>
      <c r="R85" s="1"/>
    </row>
    <row r="86" spans="1:18" x14ac:dyDescent="0.3">
      <c r="F86" s="35"/>
      <c r="G86" s="35"/>
      <c r="H86" s="35"/>
      <c r="J86" s="35"/>
      <c r="K86" s="35"/>
      <c r="L86" s="35"/>
      <c r="N86" s="35"/>
      <c r="O86" s="35"/>
      <c r="P86" s="35"/>
      <c r="R86" s="35"/>
    </row>
    <row r="89" spans="1:18" ht="14.5" x14ac:dyDescent="0.35">
      <c r="A89" s="120"/>
      <c r="E89"/>
    </row>
    <row r="91" spans="1:18" x14ac:dyDescent="0.3">
      <c r="A91" s="120"/>
    </row>
    <row r="99" spans="1:1" x14ac:dyDescent="0.3">
      <c r="A99" s="120"/>
    </row>
    <row r="101" spans="1:1" x14ac:dyDescent="0.3">
      <c r="A101" s="120"/>
    </row>
    <row r="102" spans="1:1" x14ac:dyDescent="0.3">
      <c r="A102" s="120"/>
    </row>
  </sheetData>
  <protectedRanges>
    <protectedRange sqref="P1:Q12 P27:Q27 P39:Q39 P51:Q52 P61:Q61 P65:Q65 P75:Q1048576" name="Range1"/>
    <protectedRange sqref="P13:Q26" name="Range1_2"/>
    <protectedRange sqref="P40:Q45 Q46:Q50" name="Range1_4"/>
    <protectedRange sqref="P53:Q60" name="Range1_5"/>
    <protectedRange sqref="P62:Q64" name="Range1_6"/>
    <protectedRange sqref="P66:Q74" name="Range1_7"/>
    <protectedRange sqref="P35:P38" name="Range1_3_2"/>
    <protectedRange sqref="L35" name="Range1_3_1_2"/>
    <protectedRange sqref="P47:P48 P50" name="Range1_4_3"/>
  </protectedRanges>
  <mergeCells count="3">
    <mergeCell ref="F2:H2"/>
    <mergeCell ref="J2:L2"/>
    <mergeCell ref="N2:P2"/>
  </mergeCells>
  <pageMargins left="0.7" right="0.7" top="0.75" bottom="0.75" header="0.3" footer="0.3"/>
  <pageSetup scale="44" orientation="landscape" r:id="rId1"/>
  <ignoredErrors>
    <ignoredError sqref="D80:D82 D84 D76:D78" numberStoredAsText="1"/>
    <ignoredError sqref="G30:R43 K55:O55 K29:O29 G45:R49 G44:J44 L44:N44 P44:Q4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A1:AF53"/>
  <sheetViews>
    <sheetView showGridLines="0" zoomScaleNormal="100" zoomScaleSheetLayoutView="100" workbookViewId="0">
      <pane xSplit="5" ySplit="3" topLeftCell="N4" activePane="bottomRight" state="frozen"/>
      <selection pane="topRight" activeCell="B76" sqref="B76:B84"/>
      <selection pane="bottomLeft" activeCell="B76" sqref="B76:B84"/>
      <selection pane="bottomRight" activeCell="B2" sqref="B2"/>
    </sheetView>
  </sheetViews>
  <sheetFormatPr defaultColWidth="9.1796875" defaultRowHeight="13.5" x14ac:dyDescent="0.3"/>
  <cols>
    <col min="1" max="1" width="2.26953125" style="119" customWidth="1"/>
    <col min="2" max="2" width="4.7265625" style="1" customWidth="1"/>
    <col min="3" max="3" width="33.81640625" style="2" bestFit="1" customWidth="1"/>
    <col min="4" max="4" width="2.81640625" style="2" customWidth="1"/>
    <col min="5" max="5" width="44.453125" style="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3" customWidth="1"/>
    <col min="20" max="22" width="9.1796875" style="1"/>
    <col min="23" max="23" width="9.1796875" style="1" customWidth="1"/>
    <col min="24" max="16384" width="9.1796875" style="1"/>
  </cols>
  <sheetData>
    <row r="1" spans="1:32" ht="7.5" customHeight="1" thickBot="1" x14ac:dyDescent="0.35">
      <c r="S1" s="1"/>
    </row>
    <row r="2" spans="1:32" x14ac:dyDescent="0.3">
      <c r="B2" s="4" t="s">
        <v>21</v>
      </c>
      <c r="C2" s="29"/>
      <c r="D2" s="29"/>
      <c r="E2" s="6"/>
      <c r="F2" s="253" t="s">
        <v>1</v>
      </c>
      <c r="G2" s="251"/>
      <c r="H2" s="252"/>
      <c r="I2" s="81"/>
      <c r="J2" s="250" t="s">
        <v>2</v>
      </c>
      <c r="K2" s="251"/>
      <c r="L2" s="252"/>
      <c r="M2" s="81"/>
      <c r="N2" s="250" t="s">
        <v>3</v>
      </c>
      <c r="O2" s="251"/>
      <c r="P2" s="252"/>
      <c r="Q2" s="81"/>
      <c r="R2" s="158" t="s">
        <v>4</v>
      </c>
    </row>
    <row r="3" spans="1:32" x14ac:dyDescent="0.3">
      <c r="B3" s="21"/>
      <c r="C3" s="7"/>
      <c r="D3" s="3" t="s">
        <v>5</v>
      </c>
      <c r="E3" s="65"/>
      <c r="F3" s="9" t="s">
        <v>6</v>
      </c>
      <c r="G3" s="9" t="s">
        <v>7</v>
      </c>
      <c r="H3" s="9" t="s">
        <v>1</v>
      </c>
      <c r="I3" s="57"/>
      <c r="J3" s="9" t="s">
        <v>8</v>
      </c>
      <c r="K3" s="9" t="s">
        <v>9</v>
      </c>
      <c r="L3" s="9" t="s">
        <v>2</v>
      </c>
      <c r="M3" s="57"/>
      <c r="N3" s="9" t="s">
        <v>10</v>
      </c>
      <c r="O3" s="9" t="s">
        <v>11</v>
      </c>
      <c r="P3" s="9" t="s">
        <v>3</v>
      </c>
      <c r="Q3" s="57"/>
      <c r="R3" s="183" t="s">
        <v>12</v>
      </c>
    </row>
    <row r="4" spans="1:32" s="3" customFormat="1" x14ac:dyDescent="0.3">
      <c r="A4" s="119"/>
      <c r="B4" s="21"/>
      <c r="C4" s="7"/>
      <c r="D4" s="61" t="s">
        <v>13</v>
      </c>
      <c r="E4" s="62"/>
      <c r="F4" s="63"/>
      <c r="G4" s="63"/>
      <c r="H4" s="63"/>
      <c r="I4" s="58"/>
      <c r="J4" s="63"/>
      <c r="K4" s="63"/>
      <c r="L4" s="63"/>
      <c r="M4" s="58"/>
      <c r="N4" s="63"/>
      <c r="O4" s="63"/>
      <c r="P4" s="63"/>
      <c r="Q4" s="58"/>
      <c r="R4" s="184"/>
    </row>
    <row r="5" spans="1:32" x14ac:dyDescent="0.3">
      <c r="B5" s="21"/>
      <c r="C5" s="20" t="s">
        <v>44</v>
      </c>
      <c r="D5" s="73" t="s">
        <v>81</v>
      </c>
      <c r="E5" s="85"/>
      <c r="F5" s="75"/>
      <c r="G5" s="75"/>
      <c r="H5" s="75"/>
      <c r="I5" s="58"/>
      <c r="J5" s="75"/>
      <c r="K5" s="75"/>
      <c r="L5" s="75"/>
      <c r="M5" s="58"/>
      <c r="N5" s="75"/>
      <c r="O5" s="75"/>
      <c r="P5" s="75"/>
      <c r="Q5" s="58"/>
      <c r="R5" s="185"/>
    </row>
    <row r="6" spans="1:32" ht="14.5" x14ac:dyDescent="0.3">
      <c r="B6" s="21"/>
      <c r="C6" s="1"/>
      <c r="D6" s="8" t="s">
        <v>82</v>
      </c>
      <c r="E6" s="65"/>
      <c r="F6" s="16">
        <v>25.43</v>
      </c>
      <c r="G6" s="16">
        <v>25.73</v>
      </c>
      <c r="H6" s="16">
        <v>25.66</v>
      </c>
      <c r="I6" s="58"/>
      <c r="J6" s="16">
        <v>25.96</v>
      </c>
      <c r="K6" s="16">
        <v>26.81</v>
      </c>
      <c r="L6" s="16">
        <v>26.56</v>
      </c>
      <c r="M6" s="58"/>
      <c r="N6" s="16">
        <v>27.54</v>
      </c>
      <c r="O6" s="16">
        <v>28.26</v>
      </c>
      <c r="P6" s="16">
        <v>27.91</v>
      </c>
      <c r="Q6" s="58"/>
      <c r="R6" s="16">
        <v>28.91</v>
      </c>
      <c r="S6" s="154"/>
      <c r="T6" s="55"/>
      <c r="U6" s="55"/>
      <c r="V6" s="55"/>
      <c r="X6" s="55"/>
      <c r="Y6" s="55"/>
      <c r="Z6" s="55"/>
      <c r="AB6" s="55"/>
      <c r="AC6" s="55"/>
      <c r="AD6" s="55"/>
      <c r="AF6" s="55"/>
    </row>
    <row r="7" spans="1:32" x14ac:dyDescent="0.3">
      <c r="B7" s="21"/>
      <c r="C7" s="1"/>
      <c r="D7" s="14" t="s">
        <v>49</v>
      </c>
      <c r="E7" s="65"/>
      <c r="F7" s="15">
        <v>0.06</v>
      </c>
      <c r="G7" s="15">
        <v>0.01</v>
      </c>
      <c r="H7" s="15">
        <v>0.05</v>
      </c>
      <c r="I7" s="58"/>
      <c r="J7" s="49">
        <f>J6/F6-1</f>
        <v>2.0841525756980062E-2</v>
      </c>
      <c r="K7" s="49">
        <f>K6/G6-1</f>
        <v>4.1974349008938816E-2</v>
      </c>
      <c r="L7" s="49">
        <f>L6/H6-1</f>
        <v>3.5074045206547E-2</v>
      </c>
      <c r="M7" s="58"/>
      <c r="N7" s="49">
        <f>N6/J6-1</f>
        <v>6.0862865947611589E-2</v>
      </c>
      <c r="O7" s="49">
        <f>O6/K6-1</f>
        <v>5.4084296904140405E-2</v>
      </c>
      <c r="P7" s="49">
        <f>P6/L6-1</f>
        <v>5.082831325301207E-2</v>
      </c>
      <c r="Q7" s="58"/>
      <c r="R7" s="49">
        <f>P6/L6-1</f>
        <v>5.082831325301207E-2</v>
      </c>
      <c r="S7" s="154"/>
      <c r="T7" s="55"/>
      <c r="U7" s="55"/>
      <c r="V7" s="55"/>
      <c r="X7" s="55"/>
      <c r="Y7" s="55"/>
      <c r="Z7" s="55"/>
      <c r="AB7" s="55"/>
      <c r="AC7" s="55"/>
      <c r="AD7" s="55"/>
      <c r="AF7" s="55"/>
    </row>
    <row r="8" spans="1:32" ht="14.5" x14ac:dyDescent="0.3">
      <c r="B8" s="21"/>
      <c r="C8" s="1"/>
      <c r="D8" s="8" t="s">
        <v>83</v>
      </c>
      <c r="E8" s="65"/>
      <c r="F8" s="54">
        <v>1.66</v>
      </c>
      <c r="G8" s="200">
        <v>1.53</v>
      </c>
      <c r="H8" s="54">
        <v>1.62</v>
      </c>
      <c r="I8" s="58"/>
      <c r="J8" s="54">
        <v>1.62</v>
      </c>
      <c r="K8" s="200">
        <v>1.65</v>
      </c>
      <c r="L8" s="54">
        <v>1.63</v>
      </c>
      <c r="M8" s="58"/>
      <c r="N8" s="54">
        <v>1.78</v>
      </c>
      <c r="O8" s="200">
        <v>1.79</v>
      </c>
      <c r="P8" s="54">
        <v>1.78</v>
      </c>
      <c r="Q8" s="58"/>
      <c r="R8" s="54">
        <v>1.85</v>
      </c>
      <c r="S8" s="154"/>
      <c r="T8" s="55"/>
      <c r="U8" s="55"/>
      <c r="V8" s="55"/>
      <c r="X8" s="55"/>
      <c r="Y8" s="55"/>
      <c r="Z8" s="55"/>
      <c r="AB8" s="55"/>
      <c r="AC8" s="55"/>
      <c r="AD8" s="55"/>
      <c r="AF8" s="55"/>
    </row>
    <row r="9" spans="1:32" x14ac:dyDescent="0.3">
      <c r="B9" s="21"/>
      <c r="C9" s="1"/>
      <c r="D9" s="14" t="s">
        <v>49</v>
      </c>
      <c r="E9" s="65"/>
      <c r="F9" s="15">
        <v>0.13</v>
      </c>
      <c r="G9" s="15">
        <v>-0.02</v>
      </c>
      <c r="H9" s="15">
        <v>0.04</v>
      </c>
      <c r="I9" s="58"/>
      <c r="J9" s="49">
        <f>J8/F8-1</f>
        <v>-2.409638554216853E-2</v>
      </c>
      <c r="K9" s="49">
        <f>K8/G8-1</f>
        <v>7.8431372549019551E-2</v>
      </c>
      <c r="L9" s="49">
        <f>L8/H8-1</f>
        <v>6.1728395061726449E-3</v>
      </c>
      <c r="M9" s="58"/>
      <c r="N9" s="49">
        <f>N8/J8-1</f>
        <v>9.8765432098765427E-2</v>
      </c>
      <c r="O9" s="49">
        <f>O8/K8-1</f>
        <v>8.4848484848484951E-2</v>
      </c>
      <c r="P9" s="49">
        <f>P8/L8-1</f>
        <v>9.2024539877300748E-2</v>
      </c>
      <c r="Q9" s="58"/>
      <c r="R9" s="49">
        <f>R8/N8-1</f>
        <v>3.9325842696629199E-2</v>
      </c>
      <c r="S9" s="154"/>
      <c r="T9" s="55"/>
      <c r="U9" s="55"/>
      <c r="V9" s="55"/>
      <c r="X9" s="55"/>
      <c r="Y9" s="55"/>
      <c r="Z9" s="55"/>
      <c r="AB9" s="55"/>
      <c r="AC9" s="55"/>
      <c r="AD9" s="55"/>
      <c r="AF9" s="55"/>
    </row>
    <row r="10" spans="1:32" ht="14.5" x14ac:dyDescent="0.3">
      <c r="B10" s="21"/>
      <c r="C10" s="1"/>
      <c r="D10" s="8" t="s">
        <v>84</v>
      </c>
      <c r="E10" s="65"/>
      <c r="F10" s="16">
        <v>53.64</v>
      </c>
      <c r="G10" s="16">
        <v>55.2</v>
      </c>
      <c r="H10" s="16">
        <v>54.86</v>
      </c>
      <c r="I10" s="58"/>
      <c r="J10" s="16">
        <v>52.64</v>
      </c>
      <c r="K10" s="16">
        <v>56.28</v>
      </c>
      <c r="L10" s="16">
        <v>54.53</v>
      </c>
      <c r="M10" s="58"/>
      <c r="N10" s="16">
        <v>59.52</v>
      </c>
      <c r="O10" s="16">
        <v>63.07</v>
      </c>
      <c r="P10" s="16">
        <v>61.31</v>
      </c>
      <c r="Q10" s="58"/>
      <c r="R10" s="16">
        <v>64.11</v>
      </c>
      <c r="S10" s="154"/>
      <c r="T10" s="55"/>
      <c r="U10" s="55"/>
      <c r="V10" s="55"/>
      <c r="X10" s="55"/>
      <c r="Y10" s="55"/>
      <c r="Z10" s="55"/>
      <c r="AB10" s="55"/>
      <c r="AC10" s="55"/>
      <c r="AD10" s="55"/>
      <c r="AF10" s="55"/>
    </row>
    <row r="11" spans="1:32" x14ac:dyDescent="0.3">
      <c r="A11" s="120"/>
      <c r="B11" s="21"/>
      <c r="C11" s="1"/>
      <c r="D11" s="14" t="s">
        <v>49</v>
      </c>
      <c r="E11" s="65"/>
      <c r="F11" s="15">
        <v>0.03</v>
      </c>
      <c r="G11" s="15">
        <v>0.04</v>
      </c>
      <c r="H11" s="15">
        <v>0.04</v>
      </c>
      <c r="I11" s="58"/>
      <c r="J11" s="49">
        <f>J10/F10-1</f>
        <v>-1.8642803877703229E-2</v>
      </c>
      <c r="K11" s="49">
        <f>K10/G10-1</f>
        <v>1.9565217391304346E-2</v>
      </c>
      <c r="L11" s="49">
        <f>L10/H10-1</f>
        <v>-6.0153117025154579E-3</v>
      </c>
      <c r="M11" s="58"/>
      <c r="N11" s="49">
        <f>N10/J10-1</f>
        <v>0.1306990881458967</v>
      </c>
      <c r="O11" s="49">
        <f>O10/K10-1</f>
        <v>0.12064676616915415</v>
      </c>
      <c r="P11" s="49">
        <f>P10/L10-1</f>
        <v>0.12433522831468924</v>
      </c>
      <c r="Q11" s="58"/>
      <c r="R11" s="49">
        <f>R10/N10-1</f>
        <v>7.7116935483870996E-2</v>
      </c>
      <c r="S11" s="154"/>
      <c r="T11" s="55"/>
      <c r="U11" s="55"/>
      <c r="V11" s="55"/>
      <c r="X11" s="55"/>
      <c r="Y11" s="55"/>
      <c r="Z11" s="55"/>
      <c r="AB11" s="55"/>
      <c r="AC11" s="55"/>
      <c r="AD11" s="55"/>
      <c r="AF11" s="55"/>
    </row>
    <row r="12" spans="1:32" x14ac:dyDescent="0.3">
      <c r="A12" s="120"/>
      <c r="B12" s="21"/>
      <c r="C12" s="1"/>
      <c r="D12" s="8" t="s">
        <v>15</v>
      </c>
      <c r="E12" s="65"/>
      <c r="F12" s="16">
        <v>273</v>
      </c>
      <c r="G12" s="17">
        <f>H12-F12</f>
        <v>248</v>
      </c>
      <c r="H12" s="16">
        <v>521</v>
      </c>
      <c r="I12" s="58"/>
      <c r="J12" s="16">
        <v>247</v>
      </c>
      <c r="K12" s="17">
        <f>L12-J12</f>
        <v>272</v>
      </c>
      <c r="L12" s="16">
        <v>519</v>
      </c>
      <c r="M12" s="58"/>
      <c r="N12" s="16">
        <v>342</v>
      </c>
      <c r="O12" s="17">
        <f>P12-N12</f>
        <v>365</v>
      </c>
      <c r="P12" s="16">
        <v>707</v>
      </c>
      <c r="Q12" s="58"/>
      <c r="R12" s="188">
        <v>399</v>
      </c>
      <c r="T12" s="55"/>
      <c r="U12" s="55"/>
      <c r="V12" s="55"/>
      <c r="X12" s="55"/>
      <c r="Y12" s="55"/>
      <c r="Z12" s="55"/>
      <c r="AB12" s="55"/>
      <c r="AC12" s="55"/>
      <c r="AD12" s="55"/>
      <c r="AF12" s="55"/>
    </row>
    <row r="13" spans="1:32" x14ac:dyDescent="0.3">
      <c r="A13" s="120"/>
      <c r="B13" s="21"/>
      <c r="C13" s="1"/>
      <c r="D13" s="14" t="s">
        <v>16</v>
      </c>
      <c r="E13" s="65"/>
      <c r="F13" s="49">
        <v>0.36</v>
      </c>
      <c r="G13" s="49">
        <v>0.06</v>
      </c>
      <c r="H13" s="49">
        <v>0.2</v>
      </c>
      <c r="I13" s="58"/>
      <c r="J13" s="49">
        <f>J12/F12-1</f>
        <v>-9.5238095238095233E-2</v>
      </c>
      <c r="K13" s="49">
        <f>K12/G12-1</f>
        <v>9.6774193548387011E-2</v>
      </c>
      <c r="L13" s="49">
        <f>L12/H12-1</f>
        <v>-3.8387715930902067E-3</v>
      </c>
      <c r="M13" s="58"/>
      <c r="N13" s="49">
        <f>N12/J12-1</f>
        <v>0.38461538461538458</v>
      </c>
      <c r="O13" s="49">
        <f>O12/K12-1</f>
        <v>0.34191176470588225</v>
      </c>
      <c r="P13" s="49">
        <f>P12/L12-1</f>
        <v>0.36223506743737954</v>
      </c>
      <c r="Q13" s="58"/>
      <c r="R13" s="187">
        <f t="shared" ref="R13" si="0">R12/N12-1</f>
        <v>0.16666666666666674</v>
      </c>
      <c r="T13" s="55"/>
      <c r="U13" s="55"/>
      <c r="V13" s="55"/>
      <c r="X13" s="55"/>
      <c r="Y13" s="55"/>
      <c r="Z13" s="55"/>
      <c r="AB13" s="55"/>
      <c r="AC13" s="55"/>
      <c r="AD13" s="55"/>
      <c r="AF13" s="55"/>
    </row>
    <row r="14" spans="1:32" ht="14.5" x14ac:dyDescent="0.3">
      <c r="A14" s="120"/>
      <c r="B14" s="21"/>
      <c r="C14" s="1"/>
      <c r="D14" s="14" t="s">
        <v>85</v>
      </c>
      <c r="E14" s="65"/>
      <c r="F14" s="49">
        <v>0.25</v>
      </c>
      <c r="G14" s="49">
        <v>0.2</v>
      </c>
      <c r="H14" s="49">
        <v>0.22</v>
      </c>
      <c r="I14" s="58"/>
      <c r="J14" s="49">
        <v>0.19</v>
      </c>
      <c r="K14" s="49">
        <v>0.22</v>
      </c>
      <c r="L14" s="49">
        <v>0.21</v>
      </c>
      <c r="M14" s="58"/>
      <c r="N14" s="49">
        <v>0.32</v>
      </c>
      <c r="O14" s="49">
        <v>0.22</v>
      </c>
      <c r="P14" s="49">
        <v>0.27</v>
      </c>
      <c r="Q14" s="58"/>
      <c r="R14" s="187">
        <v>0.2</v>
      </c>
      <c r="T14" s="55"/>
      <c r="U14" s="55"/>
      <c r="V14" s="55"/>
      <c r="X14" s="55"/>
      <c r="Y14" s="55"/>
      <c r="Z14" s="55"/>
      <c r="AB14" s="55"/>
      <c r="AC14" s="55"/>
      <c r="AD14" s="55"/>
      <c r="AF14" s="55"/>
    </row>
    <row r="15" spans="1:32" x14ac:dyDescent="0.3">
      <c r="A15" s="120"/>
      <c r="B15" s="21"/>
      <c r="C15" s="1"/>
      <c r="D15" s="8" t="s">
        <v>23</v>
      </c>
      <c r="E15" s="65"/>
      <c r="F15" s="16">
        <v>51</v>
      </c>
      <c r="G15" s="17">
        <f>H15-F15</f>
        <v>14</v>
      </c>
      <c r="H15" s="16">
        <v>65</v>
      </c>
      <c r="I15" s="58"/>
      <c r="J15" s="16">
        <v>38</v>
      </c>
      <c r="K15" s="17">
        <f>L15-J15</f>
        <v>18</v>
      </c>
      <c r="L15" s="16">
        <v>56</v>
      </c>
      <c r="M15" s="58"/>
      <c r="N15" s="16">
        <v>94</v>
      </c>
      <c r="O15" s="17">
        <f>P15-N15</f>
        <v>78</v>
      </c>
      <c r="P15" s="16">
        <v>172</v>
      </c>
      <c r="Q15" s="58"/>
      <c r="R15" s="188">
        <v>133</v>
      </c>
      <c r="T15" s="55"/>
      <c r="U15" s="55"/>
      <c r="V15" s="55"/>
      <c r="X15" s="55"/>
      <c r="Y15" s="55"/>
      <c r="Z15" s="55"/>
      <c r="AB15" s="55"/>
      <c r="AC15" s="55"/>
      <c r="AD15" s="55"/>
      <c r="AF15" s="55"/>
    </row>
    <row r="16" spans="1:32" x14ac:dyDescent="0.3">
      <c r="B16" s="21"/>
      <c r="C16" s="1"/>
      <c r="D16" s="14" t="s">
        <v>212</v>
      </c>
      <c r="E16" s="65"/>
      <c r="F16" s="49">
        <f>F15/F12</f>
        <v>0.18681318681318682</v>
      </c>
      <c r="G16" s="49">
        <f>G15/G12</f>
        <v>5.6451612903225805E-2</v>
      </c>
      <c r="H16" s="49">
        <f>H15/H12</f>
        <v>0.12476007677543186</v>
      </c>
      <c r="I16" s="58"/>
      <c r="J16" s="49">
        <f>J15/J12</f>
        <v>0.15384615384615385</v>
      </c>
      <c r="K16" s="49">
        <f>K15/K12</f>
        <v>6.6176470588235295E-2</v>
      </c>
      <c r="L16" s="49">
        <f>L15/L12</f>
        <v>0.10789980732177264</v>
      </c>
      <c r="M16" s="58"/>
      <c r="N16" s="49">
        <f>N15/N12</f>
        <v>0.27485380116959063</v>
      </c>
      <c r="O16" s="49">
        <f>O15/O12</f>
        <v>0.21369863013698631</v>
      </c>
      <c r="P16" s="49">
        <f>P15/P12</f>
        <v>0.24328147100424327</v>
      </c>
      <c r="Q16" s="58"/>
      <c r="R16" s="187">
        <f>R15/R12</f>
        <v>0.33333333333333331</v>
      </c>
      <c r="T16" s="55"/>
      <c r="U16" s="55"/>
      <c r="V16" s="55"/>
      <c r="X16" s="55"/>
      <c r="Y16" s="55"/>
      <c r="Z16" s="55"/>
      <c r="AB16" s="55"/>
      <c r="AC16" s="55"/>
      <c r="AD16" s="55"/>
      <c r="AF16" s="55"/>
    </row>
    <row r="17" spans="1:32" x14ac:dyDescent="0.3">
      <c r="B17" s="21"/>
      <c r="C17" s="1"/>
      <c r="D17" s="14"/>
      <c r="E17" s="65"/>
      <c r="F17" s="15"/>
      <c r="G17" s="15"/>
      <c r="H17" s="15"/>
      <c r="I17" s="58"/>
      <c r="J17" s="15"/>
      <c r="K17" s="15"/>
      <c r="L17" s="15"/>
      <c r="M17" s="58"/>
      <c r="N17" s="15"/>
      <c r="O17" s="15"/>
      <c r="P17" s="15"/>
      <c r="Q17" s="58"/>
      <c r="R17" s="189"/>
      <c r="T17" s="55"/>
      <c r="U17" s="55"/>
      <c r="V17" s="55"/>
      <c r="X17" s="55"/>
      <c r="Y17" s="55"/>
      <c r="Z17" s="55"/>
      <c r="AB17" s="55"/>
      <c r="AC17" s="55"/>
      <c r="AD17" s="55"/>
      <c r="AF17" s="55"/>
    </row>
    <row r="18" spans="1:32" x14ac:dyDescent="0.3">
      <c r="B18" s="21"/>
      <c r="C18" s="1"/>
      <c r="D18" s="70" t="s">
        <v>86</v>
      </c>
      <c r="E18" s="86"/>
      <c r="F18" s="12"/>
      <c r="G18" s="12"/>
      <c r="H18" s="12"/>
      <c r="I18" s="58"/>
      <c r="J18" s="12"/>
      <c r="K18" s="12"/>
      <c r="L18" s="12"/>
      <c r="M18" s="58"/>
      <c r="N18" s="12"/>
      <c r="O18" s="12"/>
      <c r="P18" s="12"/>
      <c r="Q18" s="58"/>
      <c r="R18" s="190"/>
      <c r="T18" s="55"/>
      <c r="U18" s="55"/>
      <c r="V18" s="55"/>
      <c r="X18" s="55"/>
      <c r="Y18" s="55"/>
      <c r="Z18" s="55"/>
      <c r="AB18" s="55"/>
      <c r="AC18" s="55"/>
      <c r="AD18" s="55"/>
      <c r="AF18" s="55"/>
    </row>
    <row r="19" spans="1:32" x14ac:dyDescent="0.3">
      <c r="B19" s="21"/>
      <c r="C19" s="1"/>
      <c r="D19" s="70" t="s">
        <v>87</v>
      </c>
      <c r="E19" s="86"/>
      <c r="F19" s="12"/>
      <c r="G19" s="12"/>
      <c r="H19" s="12"/>
      <c r="I19" s="58"/>
      <c r="J19" s="12"/>
      <c r="K19" s="12"/>
      <c r="L19" s="12"/>
      <c r="M19" s="58"/>
      <c r="N19" s="12"/>
      <c r="O19" s="12"/>
      <c r="P19" s="12"/>
      <c r="Q19" s="58"/>
      <c r="R19" s="190"/>
      <c r="T19" s="55"/>
      <c r="U19" s="55"/>
      <c r="V19" s="55"/>
      <c r="X19" s="55"/>
      <c r="Y19" s="55"/>
      <c r="Z19" s="55"/>
      <c r="AB19" s="55"/>
      <c r="AC19" s="55"/>
      <c r="AD19" s="55"/>
      <c r="AF19" s="55"/>
    </row>
    <row r="20" spans="1:32" x14ac:dyDescent="0.3">
      <c r="B20" s="21"/>
      <c r="C20" s="1"/>
      <c r="D20" s="72" t="s">
        <v>88</v>
      </c>
      <c r="E20" s="65"/>
      <c r="F20" s="191">
        <v>0.06</v>
      </c>
      <c r="G20" s="191">
        <v>2.4847250509164809E-2</v>
      </c>
      <c r="H20" s="191">
        <v>5.5477335408740558E-2</v>
      </c>
      <c r="I20" s="58"/>
      <c r="J20" s="191">
        <v>0.02</v>
      </c>
      <c r="K20" s="192">
        <v>0.04</v>
      </c>
      <c r="L20" s="191">
        <v>0.03</v>
      </c>
      <c r="M20" s="58"/>
      <c r="N20" s="191">
        <v>0.06</v>
      </c>
      <c r="O20" s="192">
        <v>0.05</v>
      </c>
      <c r="P20" s="191">
        <v>0.05</v>
      </c>
      <c r="Q20" s="58"/>
      <c r="R20" s="193">
        <v>0.05</v>
      </c>
      <c r="T20" s="55"/>
      <c r="U20" s="55"/>
      <c r="V20" s="55"/>
      <c r="X20" s="55"/>
      <c r="Y20" s="55"/>
      <c r="Z20" s="55"/>
      <c r="AB20" s="55"/>
      <c r="AC20" s="55"/>
      <c r="AD20" s="55"/>
      <c r="AF20" s="55"/>
    </row>
    <row r="21" spans="1:32" x14ac:dyDescent="0.3">
      <c r="B21" s="21"/>
      <c r="C21" s="1"/>
      <c r="D21" s="72" t="s">
        <v>89</v>
      </c>
      <c r="E21" s="65"/>
      <c r="F21" s="191">
        <v>0.15</v>
      </c>
      <c r="G21" s="191">
        <v>-1.9354838709677247E-2</v>
      </c>
      <c r="H21" s="191">
        <v>3.8216802002222217E-2</v>
      </c>
      <c r="I21" s="58"/>
      <c r="J21" s="191">
        <v>-0.03</v>
      </c>
      <c r="K21" s="192">
        <v>0.08</v>
      </c>
      <c r="L21" s="191">
        <v>0.01</v>
      </c>
      <c r="M21" s="58"/>
      <c r="N21" s="191">
        <v>0.1</v>
      </c>
      <c r="O21" s="192">
        <v>0.09</v>
      </c>
      <c r="P21" s="191">
        <v>0.1</v>
      </c>
      <c r="Q21" s="58"/>
      <c r="R21" s="193">
        <v>0.04</v>
      </c>
      <c r="T21" s="55"/>
      <c r="U21" s="55"/>
      <c r="V21" s="55"/>
      <c r="X21" s="55"/>
      <c r="Y21" s="55"/>
      <c r="Z21" s="55"/>
      <c r="AB21" s="55"/>
      <c r="AC21" s="55"/>
      <c r="AD21" s="55"/>
      <c r="AF21" s="55"/>
    </row>
    <row r="22" spans="1:32" x14ac:dyDescent="0.3">
      <c r="A22" s="120"/>
      <c r="B22" s="21"/>
      <c r="C22" s="1"/>
      <c r="D22" s="71" t="s">
        <v>15</v>
      </c>
      <c r="E22" s="65"/>
      <c r="F22" s="16">
        <v>218</v>
      </c>
      <c r="G22" s="17">
        <f>H22-F22</f>
        <v>214</v>
      </c>
      <c r="H22" s="17">
        <v>432</v>
      </c>
      <c r="I22" s="58"/>
      <c r="J22" s="16">
        <v>210</v>
      </c>
      <c r="K22" s="17">
        <f>L22-J22</f>
        <v>231</v>
      </c>
      <c r="L22" s="17">
        <v>441</v>
      </c>
      <c r="M22" s="58"/>
      <c r="N22" s="16">
        <v>294</v>
      </c>
      <c r="O22" s="17">
        <f>P22-N22</f>
        <v>316</v>
      </c>
      <c r="P22" s="17">
        <v>610</v>
      </c>
      <c r="Q22" s="58"/>
      <c r="R22" s="186">
        <v>364</v>
      </c>
      <c r="T22" s="55"/>
      <c r="U22" s="55"/>
      <c r="V22" s="55"/>
      <c r="X22" s="55"/>
      <c r="Y22" s="55"/>
      <c r="Z22" s="55"/>
      <c r="AB22" s="55"/>
      <c r="AC22" s="55"/>
      <c r="AD22" s="55"/>
      <c r="AF22" s="55"/>
    </row>
    <row r="23" spans="1:32" x14ac:dyDescent="0.3">
      <c r="B23" s="21"/>
      <c r="C23" s="1"/>
      <c r="D23" s="72" t="s">
        <v>16</v>
      </c>
      <c r="E23" s="65"/>
      <c r="F23" s="15">
        <v>0.4</v>
      </c>
      <c r="G23" s="15">
        <v>0.16</v>
      </c>
      <c r="H23" s="15">
        <v>0.27</v>
      </c>
      <c r="I23" s="58"/>
      <c r="J23" s="15">
        <f>J22/F22-1</f>
        <v>-3.669724770642202E-2</v>
      </c>
      <c r="K23" s="49">
        <f>K22/G22-1</f>
        <v>7.9439252336448662E-2</v>
      </c>
      <c r="L23" s="15">
        <f>L22/H22-1</f>
        <v>2.0833333333333259E-2</v>
      </c>
      <c r="M23" s="58"/>
      <c r="N23" s="15">
        <f>N22/J22-1</f>
        <v>0.39999999999999991</v>
      </c>
      <c r="O23" s="49">
        <f>O22/K22-1</f>
        <v>0.36796536796536805</v>
      </c>
      <c r="P23" s="15">
        <f>P22/L22-1</f>
        <v>0.38321995464852598</v>
      </c>
      <c r="Q23" s="58"/>
      <c r="R23" s="189">
        <f t="shared" ref="R23" si="1">R22/N22-1</f>
        <v>0.23809523809523814</v>
      </c>
      <c r="T23" s="55"/>
      <c r="U23" s="55"/>
      <c r="V23" s="55"/>
      <c r="X23" s="55"/>
      <c r="Y23" s="55"/>
      <c r="Z23" s="55"/>
      <c r="AB23" s="55"/>
      <c r="AC23" s="55"/>
      <c r="AD23" s="55"/>
      <c r="AF23" s="55"/>
    </row>
    <row r="24" spans="1:32" x14ac:dyDescent="0.3">
      <c r="A24" s="120"/>
      <c r="B24" s="21"/>
      <c r="C24" s="1"/>
      <c r="D24" s="72" t="s">
        <v>17</v>
      </c>
      <c r="E24" s="65"/>
      <c r="F24" s="15">
        <v>0.3</v>
      </c>
      <c r="G24" s="15">
        <v>0.19</v>
      </c>
      <c r="H24" s="15">
        <v>0.24</v>
      </c>
      <c r="I24" s="58"/>
      <c r="J24" s="15">
        <v>0.14000000000000001</v>
      </c>
      <c r="K24" s="15">
        <v>0.19</v>
      </c>
      <c r="L24" s="15">
        <v>0.16</v>
      </c>
      <c r="M24" s="58"/>
      <c r="N24" s="15">
        <v>0.32</v>
      </c>
      <c r="O24" s="15">
        <v>0.28000000000000003</v>
      </c>
      <c r="P24" s="15">
        <v>0.3</v>
      </c>
      <c r="Q24" s="58"/>
      <c r="R24" s="189">
        <v>0.21</v>
      </c>
      <c r="T24" s="55"/>
      <c r="U24" s="55"/>
      <c r="V24" s="55"/>
      <c r="X24" s="55"/>
      <c r="Y24" s="55"/>
      <c r="Z24" s="55"/>
      <c r="AB24" s="55"/>
      <c r="AC24" s="55"/>
      <c r="AD24" s="55"/>
      <c r="AF24" s="55"/>
    </row>
    <row r="25" spans="1:32" x14ac:dyDescent="0.3">
      <c r="A25" s="120"/>
      <c r="B25" s="21"/>
      <c r="C25" s="1"/>
      <c r="D25" s="71" t="s">
        <v>23</v>
      </c>
      <c r="E25" s="65"/>
      <c r="F25" s="17">
        <v>54</v>
      </c>
      <c r="G25" s="17">
        <f>H25-F25</f>
        <v>17</v>
      </c>
      <c r="H25" s="17">
        <v>71</v>
      </c>
      <c r="I25" s="58"/>
      <c r="J25" s="17">
        <v>38</v>
      </c>
      <c r="K25" s="17">
        <f>L25-J25</f>
        <v>30</v>
      </c>
      <c r="L25" s="17">
        <v>68</v>
      </c>
      <c r="M25" s="58"/>
      <c r="N25" s="17">
        <v>103</v>
      </c>
      <c r="O25" s="17">
        <f>P25-N25</f>
        <v>73</v>
      </c>
      <c r="P25" s="17">
        <v>176</v>
      </c>
      <c r="Q25" s="58"/>
      <c r="R25" s="186">
        <v>133</v>
      </c>
      <c r="T25" s="55"/>
      <c r="U25" s="55"/>
      <c r="V25" s="55"/>
      <c r="X25" s="55"/>
      <c r="Y25" s="55"/>
      <c r="Z25" s="55"/>
      <c r="AB25" s="55"/>
      <c r="AC25" s="55"/>
      <c r="AD25" s="55"/>
      <c r="AF25" s="55"/>
    </row>
    <row r="26" spans="1:32" x14ac:dyDescent="0.3">
      <c r="A26" s="120"/>
      <c r="B26" s="21"/>
      <c r="C26" s="1"/>
      <c r="D26" s="72" t="s">
        <v>212</v>
      </c>
      <c r="E26" s="65"/>
      <c r="F26" s="15">
        <v>0.25</v>
      </c>
      <c r="G26" s="49">
        <f>G25/G22</f>
        <v>7.9439252336448593E-2</v>
      </c>
      <c r="H26" s="15">
        <f>H25/H22</f>
        <v>0.16435185185185186</v>
      </c>
      <c r="I26" s="58"/>
      <c r="J26" s="15">
        <f>J25/J22</f>
        <v>0.18095238095238095</v>
      </c>
      <c r="K26" s="49">
        <f>K25/K22</f>
        <v>0.12987012987012986</v>
      </c>
      <c r="L26" s="15">
        <f>L25/L22</f>
        <v>0.15419501133786848</v>
      </c>
      <c r="M26" s="58"/>
      <c r="N26" s="15">
        <f>N25/N22</f>
        <v>0.35034013605442177</v>
      </c>
      <c r="O26" s="49">
        <f>O25/O22</f>
        <v>0.23101265822784811</v>
      </c>
      <c r="P26" s="15">
        <f>P25/P22</f>
        <v>0.28852459016393445</v>
      </c>
      <c r="Q26" s="58"/>
      <c r="R26" s="189">
        <f>R25/R22</f>
        <v>0.36538461538461536</v>
      </c>
      <c r="T26" s="55"/>
      <c r="U26" s="55"/>
      <c r="V26" s="55"/>
      <c r="X26" s="55"/>
      <c r="Y26" s="55"/>
      <c r="Z26" s="55"/>
      <c r="AB26" s="55"/>
      <c r="AC26" s="55"/>
      <c r="AD26" s="55"/>
      <c r="AF26" s="55"/>
    </row>
    <row r="27" spans="1:32" x14ac:dyDescent="0.3">
      <c r="B27" s="21"/>
      <c r="C27" s="1"/>
      <c r="D27" s="72"/>
      <c r="E27" s="65"/>
      <c r="F27" s="15"/>
      <c r="G27" s="15"/>
      <c r="H27" s="15"/>
      <c r="I27" s="58"/>
      <c r="J27" s="15"/>
      <c r="K27" s="15"/>
      <c r="L27" s="15"/>
      <c r="M27" s="58"/>
      <c r="N27" s="15"/>
      <c r="O27" s="15"/>
      <c r="P27" s="15"/>
      <c r="Q27" s="58"/>
      <c r="R27" s="189"/>
      <c r="T27" s="55"/>
      <c r="U27" s="55"/>
      <c r="V27" s="55"/>
      <c r="X27" s="55"/>
      <c r="Y27" s="55"/>
      <c r="Z27" s="55"/>
      <c r="AB27" s="55"/>
      <c r="AC27" s="55"/>
      <c r="AD27" s="55"/>
      <c r="AF27" s="55"/>
    </row>
    <row r="28" spans="1:32" ht="14.5" x14ac:dyDescent="0.3">
      <c r="B28" s="21"/>
      <c r="C28" s="20" t="s">
        <v>90</v>
      </c>
      <c r="D28" s="70" t="s">
        <v>91</v>
      </c>
      <c r="E28" s="86"/>
      <c r="F28" s="12"/>
      <c r="G28" s="12"/>
      <c r="H28" s="12"/>
      <c r="I28" s="58"/>
      <c r="J28" s="12"/>
      <c r="K28" s="12"/>
      <c r="L28" s="12"/>
      <c r="M28" s="58"/>
      <c r="N28" s="12"/>
      <c r="O28" s="12"/>
      <c r="P28" s="12"/>
      <c r="Q28" s="58"/>
      <c r="R28" s="190"/>
      <c r="T28" s="55"/>
      <c r="U28" s="55"/>
      <c r="V28" s="55"/>
      <c r="X28" s="55"/>
      <c r="Y28" s="55"/>
      <c r="Z28" s="55"/>
      <c r="AB28" s="55"/>
      <c r="AC28" s="55"/>
      <c r="AD28" s="55"/>
      <c r="AF28" s="55"/>
    </row>
    <row r="29" spans="1:32" x14ac:dyDescent="0.3">
      <c r="B29" s="21"/>
      <c r="C29" s="1"/>
      <c r="D29" s="72" t="s">
        <v>61</v>
      </c>
      <c r="E29" s="65"/>
      <c r="F29" s="159">
        <v>0.495</v>
      </c>
      <c r="G29" s="159">
        <v>0.495</v>
      </c>
      <c r="H29" s="159">
        <v>0.495</v>
      </c>
      <c r="I29" s="59"/>
      <c r="J29" s="159">
        <v>0.495</v>
      </c>
      <c r="K29" s="159">
        <v>0.495</v>
      </c>
      <c r="L29" s="159">
        <v>0.495</v>
      </c>
      <c r="M29" s="59"/>
      <c r="N29" s="159">
        <v>0.495</v>
      </c>
      <c r="O29" s="159">
        <v>0.495</v>
      </c>
      <c r="P29" s="159">
        <v>0.495</v>
      </c>
      <c r="Q29" s="59"/>
      <c r="R29" s="194">
        <v>0.495</v>
      </c>
      <c r="T29" s="55"/>
      <c r="U29" s="55"/>
      <c r="V29" s="55"/>
      <c r="X29" s="55"/>
      <c r="Y29" s="55"/>
      <c r="Z29" s="55"/>
      <c r="AB29" s="55"/>
      <c r="AC29" s="55"/>
      <c r="AD29" s="55"/>
      <c r="AF29" s="55"/>
    </row>
    <row r="30" spans="1:32" x14ac:dyDescent="0.3">
      <c r="B30" s="21"/>
      <c r="C30" s="1"/>
      <c r="D30" s="72" t="s">
        <v>88</v>
      </c>
      <c r="E30" s="65"/>
      <c r="F30" s="15">
        <v>-0.05</v>
      </c>
      <c r="G30" s="15">
        <v>-0.12</v>
      </c>
      <c r="H30" s="15">
        <v>-7.2860775466820349E-2</v>
      </c>
      <c r="I30" s="58"/>
      <c r="J30" s="15">
        <v>-0.08</v>
      </c>
      <c r="K30" s="15">
        <v>0.15</v>
      </c>
      <c r="L30" s="15">
        <v>-3.2602364472558931E-2</v>
      </c>
      <c r="M30" s="58"/>
      <c r="N30" s="15">
        <v>-0.02</v>
      </c>
      <c r="O30" s="15">
        <v>-0.15</v>
      </c>
      <c r="P30" s="15">
        <v>-0.05</v>
      </c>
      <c r="Q30" s="58"/>
      <c r="R30" s="189">
        <v>-0.01</v>
      </c>
      <c r="T30" s="55"/>
      <c r="U30" s="55"/>
      <c r="V30" s="55"/>
      <c r="X30" s="55"/>
      <c r="Y30" s="55"/>
      <c r="Z30" s="55"/>
      <c r="AB30" s="55"/>
      <c r="AC30" s="55"/>
      <c r="AD30" s="55"/>
      <c r="AF30" s="55"/>
    </row>
    <row r="31" spans="1:32" x14ac:dyDescent="0.3">
      <c r="A31" s="120"/>
      <c r="B31" s="21"/>
      <c r="C31" s="1"/>
      <c r="D31" s="72" t="s">
        <v>89</v>
      </c>
      <c r="E31" s="65"/>
      <c r="F31" s="15">
        <v>0.6</v>
      </c>
      <c r="G31" s="15">
        <v>0.26</v>
      </c>
      <c r="H31" s="15">
        <v>0.49807350427741559</v>
      </c>
      <c r="I31" s="58"/>
      <c r="J31" s="15">
        <v>0.02</v>
      </c>
      <c r="K31" s="15">
        <v>-0.06</v>
      </c>
      <c r="L31" s="15">
        <v>-2.1708202717820924E-2</v>
      </c>
      <c r="M31" s="58"/>
      <c r="N31" s="15">
        <v>-0.01</v>
      </c>
      <c r="O31" s="15">
        <v>-0.08</v>
      </c>
      <c r="P31" s="15">
        <v>-0.04</v>
      </c>
      <c r="Q31" s="58"/>
      <c r="R31" s="189">
        <v>-0.09</v>
      </c>
      <c r="T31" s="55"/>
      <c r="U31" s="55"/>
      <c r="V31" s="55"/>
      <c r="X31" s="55"/>
      <c r="Y31" s="55"/>
      <c r="Z31" s="55"/>
      <c r="AB31" s="55"/>
      <c r="AC31" s="55"/>
      <c r="AD31" s="55"/>
      <c r="AF31" s="55"/>
    </row>
    <row r="32" spans="1:32" x14ac:dyDescent="0.3">
      <c r="A32" s="120"/>
      <c r="B32" s="21"/>
      <c r="C32" s="1"/>
      <c r="D32" s="71" t="s">
        <v>92</v>
      </c>
      <c r="E32" s="65"/>
      <c r="F32" s="16">
        <v>386</v>
      </c>
      <c r="G32" s="16">
        <f>H32-F32</f>
        <v>412</v>
      </c>
      <c r="H32" s="16">
        <v>798</v>
      </c>
      <c r="I32" s="58"/>
      <c r="J32" s="16">
        <v>443</v>
      </c>
      <c r="K32" s="16">
        <f>L32-J32</f>
        <v>437</v>
      </c>
      <c r="L32" s="16">
        <v>880</v>
      </c>
      <c r="M32" s="58"/>
      <c r="N32" s="16">
        <v>453</v>
      </c>
      <c r="O32" s="16">
        <f>P32-N32</f>
        <v>434</v>
      </c>
      <c r="P32" s="16">
        <v>887</v>
      </c>
      <c r="Q32" s="58"/>
      <c r="R32" s="188">
        <v>446</v>
      </c>
      <c r="T32" s="55"/>
      <c r="U32" s="55"/>
      <c r="V32" s="55"/>
      <c r="X32" s="55"/>
      <c r="Y32" s="55"/>
      <c r="Z32" s="55"/>
      <c r="AB32" s="55"/>
      <c r="AC32" s="55"/>
      <c r="AD32" s="55"/>
      <c r="AF32" s="55"/>
    </row>
    <row r="33" spans="1:32" x14ac:dyDescent="0.3">
      <c r="A33" s="120"/>
      <c r="B33" s="21"/>
      <c r="C33" s="1"/>
      <c r="D33" s="72" t="s">
        <v>17</v>
      </c>
      <c r="E33" s="65"/>
      <c r="F33" s="15">
        <v>1.31</v>
      </c>
      <c r="G33" s="15">
        <v>0.3</v>
      </c>
      <c r="H33" s="15">
        <v>0.65</v>
      </c>
      <c r="I33" s="58"/>
      <c r="J33" s="15">
        <f>J32/F32-1</f>
        <v>0.1476683937823835</v>
      </c>
      <c r="K33" s="15">
        <f>K32/G32-1</f>
        <v>6.0679611650485521E-2</v>
      </c>
      <c r="L33" s="15">
        <f>L32/H32-1</f>
        <v>0.10275689223057638</v>
      </c>
      <c r="M33" s="58"/>
      <c r="N33" s="15">
        <f>N32/J32-1</f>
        <v>2.257336343115135E-2</v>
      </c>
      <c r="O33" s="15">
        <f>O32/K32-1</f>
        <v>-6.8649885583523806E-3</v>
      </c>
      <c r="P33" s="15">
        <f>P32/L32-1</f>
        <v>7.9545454545455474E-3</v>
      </c>
      <c r="Q33" s="58"/>
      <c r="R33" s="189">
        <f>R32/N32-1</f>
        <v>-1.5452538631346546E-2</v>
      </c>
      <c r="T33" s="55"/>
      <c r="U33" s="55"/>
      <c r="V33" s="55"/>
      <c r="X33" s="55"/>
      <c r="Y33" s="55"/>
      <c r="Z33" s="55"/>
      <c r="AB33" s="55"/>
      <c r="AC33" s="55"/>
      <c r="AD33" s="55"/>
      <c r="AF33" s="55"/>
    </row>
    <row r="34" spans="1:32" x14ac:dyDescent="0.3">
      <c r="A34" s="120"/>
      <c r="B34" s="21"/>
      <c r="C34" s="1"/>
      <c r="D34" s="71" t="s">
        <v>93</v>
      </c>
      <c r="E34" s="65"/>
      <c r="F34" s="16">
        <v>88</v>
      </c>
      <c r="G34" s="16">
        <f>H34-F34</f>
        <v>-40</v>
      </c>
      <c r="H34" s="16">
        <v>48</v>
      </c>
      <c r="I34" s="58"/>
      <c r="J34" s="16">
        <v>51</v>
      </c>
      <c r="K34" s="16">
        <f>L34-J34</f>
        <v>85</v>
      </c>
      <c r="L34" s="16">
        <v>136</v>
      </c>
      <c r="M34" s="58"/>
      <c r="N34" s="16">
        <v>166</v>
      </c>
      <c r="O34" s="16">
        <f>P34-N34</f>
        <v>77</v>
      </c>
      <c r="P34" s="16">
        <v>243</v>
      </c>
      <c r="Q34" s="58"/>
      <c r="R34" s="188">
        <v>-9</v>
      </c>
      <c r="T34" s="55"/>
      <c r="U34" s="55"/>
      <c r="V34" s="55"/>
      <c r="X34" s="55"/>
      <c r="Y34" s="55"/>
      <c r="Z34" s="55"/>
      <c r="AB34" s="55"/>
      <c r="AC34" s="55"/>
      <c r="AD34" s="55"/>
      <c r="AF34" s="55"/>
    </row>
    <row r="35" spans="1:32" ht="14" thickBot="1" x14ac:dyDescent="0.35">
      <c r="A35" s="120"/>
      <c r="B35" s="21"/>
      <c r="C35" s="1"/>
      <c r="D35" s="72" t="s">
        <v>212</v>
      </c>
      <c r="E35" s="65"/>
      <c r="F35" s="179">
        <f>F34/F32</f>
        <v>0.22797927461139897</v>
      </c>
      <c r="G35" s="205">
        <f>G34/G32</f>
        <v>-9.7087378640776698E-2</v>
      </c>
      <c r="H35" s="180">
        <f>H34/H32</f>
        <v>6.0150375939849621E-2</v>
      </c>
      <c r="I35" s="58"/>
      <c r="J35" s="181">
        <f>J34/J32</f>
        <v>0.11512415349887133</v>
      </c>
      <c r="K35" s="205">
        <f>K34/K32</f>
        <v>0.19450800915331809</v>
      </c>
      <c r="L35" s="180">
        <f>L34/L32</f>
        <v>0.15454545454545454</v>
      </c>
      <c r="M35" s="58"/>
      <c r="N35" s="181">
        <f>N34/N32</f>
        <v>0.36644591611479027</v>
      </c>
      <c r="O35" s="205">
        <f t="shared" ref="O35" si="2">O34/O32</f>
        <v>0.17741935483870969</v>
      </c>
      <c r="P35" s="180">
        <f>P34/P32</f>
        <v>0.27395715896279593</v>
      </c>
      <c r="Q35" s="58"/>
      <c r="R35" s="211">
        <f>R34/R32</f>
        <v>-2.0179372197309416E-2</v>
      </c>
      <c r="T35" s="55"/>
      <c r="U35" s="55"/>
      <c r="V35" s="55"/>
      <c r="X35" s="55"/>
      <c r="Y35" s="55"/>
      <c r="Z35" s="55"/>
      <c r="AB35" s="55"/>
      <c r="AC35" s="55"/>
      <c r="AD35" s="55"/>
      <c r="AF35" s="55"/>
    </row>
    <row r="36" spans="1:32" x14ac:dyDescent="0.3">
      <c r="B36" s="21"/>
      <c r="D36" s="1"/>
      <c r="F36" s="84"/>
      <c r="G36" s="84"/>
      <c r="H36" s="3"/>
      <c r="I36" s="3"/>
      <c r="J36" s="84"/>
      <c r="K36" s="84"/>
      <c r="L36" s="3"/>
      <c r="M36" s="3"/>
      <c r="N36" s="84"/>
      <c r="O36" s="84"/>
      <c r="P36" s="3"/>
      <c r="Q36" s="3"/>
      <c r="R36" s="23"/>
      <c r="T36" s="55"/>
      <c r="U36" s="55"/>
    </row>
    <row r="37" spans="1:32" x14ac:dyDescent="0.3">
      <c r="B37" s="21"/>
      <c r="C37" s="22"/>
      <c r="D37" s="24" t="s">
        <v>35</v>
      </c>
      <c r="E37" s="24"/>
      <c r="F37" s="3"/>
      <c r="G37" s="3"/>
      <c r="H37" s="3"/>
      <c r="I37" s="3"/>
      <c r="J37" s="3"/>
      <c r="K37" s="3"/>
      <c r="L37" s="3"/>
      <c r="M37" s="3"/>
      <c r="N37" s="3"/>
      <c r="O37" s="3"/>
      <c r="P37" s="3"/>
      <c r="Q37" s="3"/>
      <c r="R37" s="23"/>
      <c r="T37" s="55"/>
      <c r="U37" s="55"/>
    </row>
    <row r="38" spans="1:32" x14ac:dyDescent="0.3">
      <c r="B38" s="21"/>
      <c r="C38" s="22"/>
      <c r="D38" s="25" t="s">
        <v>36</v>
      </c>
      <c r="E38" s="24" t="s">
        <v>94</v>
      </c>
      <c r="F38" s="50"/>
      <c r="G38" s="50"/>
      <c r="H38" s="50"/>
      <c r="I38" s="50"/>
      <c r="J38" s="50"/>
      <c r="K38" s="50"/>
      <c r="L38" s="50"/>
      <c r="M38" s="50"/>
      <c r="N38" s="50"/>
      <c r="O38" s="50"/>
      <c r="P38" s="50"/>
      <c r="Q38" s="50"/>
      <c r="R38" s="182"/>
    </row>
    <row r="39" spans="1:32" x14ac:dyDescent="0.3">
      <c r="B39" s="21"/>
      <c r="C39" s="22"/>
      <c r="D39" s="25" t="s">
        <v>38</v>
      </c>
      <c r="E39" s="24" t="s">
        <v>95</v>
      </c>
      <c r="F39" s="50"/>
      <c r="G39" s="50"/>
      <c r="H39" s="50"/>
      <c r="I39" s="50"/>
      <c r="J39" s="50"/>
      <c r="K39" s="50"/>
      <c r="L39" s="50"/>
      <c r="M39" s="50"/>
      <c r="N39" s="50"/>
      <c r="O39" s="50"/>
      <c r="P39" s="50"/>
      <c r="Q39" s="50"/>
      <c r="R39" s="182"/>
    </row>
    <row r="40" spans="1:32" ht="14" thickBot="1" x14ac:dyDescent="0.35">
      <c r="B40" s="31"/>
      <c r="C40" s="32"/>
      <c r="D40" s="33" t="s">
        <v>40</v>
      </c>
      <c r="E40" s="47" t="s">
        <v>215</v>
      </c>
      <c r="F40" s="32"/>
      <c r="G40" s="32"/>
      <c r="H40" s="32"/>
      <c r="I40" s="32"/>
      <c r="J40" s="32"/>
      <c r="K40" s="32"/>
      <c r="L40" s="32"/>
      <c r="M40" s="32"/>
      <c r="N40" s="32"/>
      <c r="O40" s="32"/>
      <c r="P40" s="32"/>
      <c r="Q40" s="32"/>
      <c r="R40" s="34"/>
    </row>
    <row r="41" spans="1:32" s="3" customFormat="1" ht="6" customHeight="1" x14ac:dyDescent="0.3">
      <c r="A41" s="119"/>
      <c r="B41" s="1"/>
      <c r="C41" s="2"/>
      <c r="D41" s="2"/>
      <c r="E41" s="1"/>
      <c r="F41" s="1"/>
      <c r="G41" s="1"/>
      <c r="H41" s="1"/>
      <c r="I41" s="1"/>
      <c r="J41" s="1"/>
      <c r="K41" s="1"/>
      <c r="L41" s="1"/>
      <c r="M41" s="1"/>
      <c r="N41" s="1"/>
      <c r="O41" s="1"/>
      <c r="P41" s="1"/>
      <c r="Q41" s="1"/>
      <c r="R41" s="1"/>
    </row>
    <row r="42" spans="1:32" x14ac:dyDescent="0.3">
      <c r="F42" s="35"/>
      <c r="G42" s="35"/>
      <c r="H42" s="35"/>
      <c r="J42" s="35"/>
      <c r="K42" s="35"/>
      <c r="L42" s="35"/>
      <c r="N42" s="35"/>
      <c r="O42" s="35"/>
      <c r="P42" s="35"/>
      <c r="R42" s="35"/>
    </row>
    <row r="43" spans="1:32" x14ac:dyDescent="0.3">
      <c r="E43" s="26"/>
      <c r="F43" s="35"/>
      <c r="G43" s="35"/>
      <c r="H43" s="35"/>
      <c r="J43" s="35"/>
      <c r="K43" s="35"/>
      <c r="L43" s="35"/>
      <c r="N43" s="35"/>
      <c r="O43" s="35"/>
      <c r="P43" s="35"/>
      <c r="R43" s="35"/>
    </row>
    <row r="44" spans="1:32" x14ac:dyDescent="0.3">
      <c r="C44" s="1"/>
      <c r="E44" s="28"/>
    </row>
    <row r="49" spans="1:15" x14ac:dyDescent="0.3">
      <c r="A49" s="120"/>
    </row>
    <row r="50" spans="1:15" x14ac:dyDescent="0.3">
      <c r="A50" s="120"/>
      <c r="F50" s="56"/>
      <c r="G50" s="56"/>
      <c r="J50" s="56"/>
      <c r="K50" s="56"/>
      <c r="N50" s="56"/>
      <c r="O50" s="56"/>
    </row>
    <row r="51" spans="1:15" x14ac:dyDescent="0.3">
      <c r="A51" s="120"/>
    </row>
    <row r="52" spans="1:15" x14ac:dyDescent="0.3">
      <c r="A52" s="120"/>
    </row>
    <row r="53" spans="1:15" x14ac:dyDescent="0.3">
      <c r="A53" s="120"/>
    </row>
  </sheetData>
  <protectedRanges>
    <protectedRange sqref="P30:Q31" name="Range1_1"/>
  </protectedRanges>
  <mergeCells count="3">
    <mergeCell ref="F2:H2"/>
    <mergeCell ref="J2:L2"/>
    <mergeCell ref="N2:P2"/>
  </mergeCells>
  <pageMargins left="0.7" right="0.7" top="0.75" bottom="0.75" header="0.3" footer="0.3"/>
  <pageSetup scale="56" orientation="landscape" r:id="rId1"/>
  <ignoredErrors>
    <ignoredError sqref="D38:D40" numberStoredAsText="1"/>
    <ignoredError sqref="K12:O12 K33:O3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sheetPr>
    <pageSetUpPr fitToPage="1"/>
  </sheetPr>
  <dimension ref="A1:AF104"/>
  <sheetViews>
    <sheetView showGridLines="0" zoomScaleNormal="100" zoomScaleSheetLayoutView="100" workbookViewId="0">
      <pane xSplit="5" ySplit="3" topLeftCell="F4" activePane="bottomRight" state="frozen"/>
      <selection pane="topRight" activeCell="B76" sqref="B76:B84"/>
      <selection pane="bottomLeft" activeCell="B76" sqref="B76:B84"/>
      <selection pane="bottomRight" activeCell="B2" sqref="B2"/>
    </sheetView>
  </sheetViews>
  <sheetFormatPr defaultColWidth="9.1796875" defaultRowHeight="13.5" x14ac:dyDescent="0.3"/>
  <cols>
    <col min="1" max="1" width="2.26953125" style="119" customWidth="1"/>
    <col min="2" max="2" width="4.7265625" style="1" customWidth="1"/>
    <col min="3" max="3" width="33.81640625" style="2" customWidth="1"/>
    <col min="4" max="4" width="2.81640625" style="2" customWidth="1"/>
    <col min="5" max="5" width="44.453125" style="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1" customWidth="1"/>
    <col min="20" max="21" width="9.1796875" style="1" customWidth="1"/>
    <col min="22" max="16384" width="9.1796875" style="1"/>
  </cols>
  <sheetData>
    <row r="1" spans="1:32" ht="7.5" customHeight="1" thickBot="1" x14ac:dyDescent="0.35"/>
    <row r="2" spans="1:32" x14ac:dyDescent="0.3">
      <c r="B2" s="4" t="s">
        <v>24</v>
      </c>
      <c r="C2" s="29"/>
      <c r="D2" s="5"/>
      <c r="E2" s="6"/>
      <c r="F2" s="253" t="s">
        <v>1</v>
      </c>
      <c r="G2" s="251"/>
      <c r="H2" s="252"/>
      <c r="I2" s="81"/>
      <c r="J2" s="250" t="s">
        <v>2</v>
      </c>
      <c r="K2" s="251"/>
      <c r="L2" s="252"/>
      <c r="M2" s="81"/>
      <c r="N2" s="250" t="s">
        <v>3</v>
      </c>
      <c r="O2" s="251"/>
      <c r="P2" s="252"/>
      <c r="Q2" s="81"/>
      <c r="R2" s="207" t="s">
        <v>4</v>
      </c>
    </row>
    <row r="3" spans="1:32" x14ac:dyDescent="0.3">
      <c r="B3" s="21"/>
      <c r="C3" s="7"/>
      <c r="D3" s="3" t="s">
        <v>5</v>
      </c>
      <c r="E3" s="65"/>
      <c r="F3" s="9" t="s">
        <v>6</v>
      </c>
      <c r="G3" s="9" t="s">
        <v>7</v>
      </c>
      <c r="H3" s="9" t="s">
        <v>1</v>
      </c>
      <c r="I3" s="57"/>
      <c r="J3" s="9" t="s">
        <v>8</v>
      </c>
      <c r="K3" s="9" t="s">
        <v>9</v>
      </c>
      <c r="L3" s="9" t="s">
        <v>2</v>
      </c>
      <c r="M3" s="57"/>
      <c r="N3" s="9" t="s">
        <v>10</v>
      </c>
      <c r="O3" s="9" t="s">
        <v>11</v>
      </c>
      <c r="P3" s="10" t="s">
        <v>3</v>
      </c>
      <c r="Q3" s="82"/>
      <c r="R3" s="10" t="s">
        <v>12</v>
      </c>
    </row>
    <row r="4" spans="1:32" s="3" customFormat="1" x14ac:dyDescent="0.3">
      <c r="A4" s="119"/>
      <c r="B4" s="21"/>
      <c r="C4" s="7"/>
      <c r="D4" s="61" t="s">
        <v>13</v>
      </c>
      <c r="E4" s="62"/>
      <c r="F4" s="63"/>
      <c r="G4" s="63"/>
      <c r="H4" s="63"/>
      <c r="I4" s="213"/>
      <c r="J4" s="172"/>
      <c r="K4" s="63"/>
      <c r="L4" s="64"/>
      <c r="M4" s="83"/>
      <c r="N4" s="63"/>
      <c r="O4" s="63"/>
      <c r="P4" s="64"/>
      <c r="Q4" s="83"/>
      <c r="R4" s="64"/>
    </row>
    <row r="5" spans="1:32" x14ac:dyDescent="0.3">
      <c r="B5" s="21"/>
      <c r="C5" s="20" t="s">
        <v>44</v>
      </c>
      <c r="D5" s="73" t="s">
        <v>96</v>
      </c>
      <c r="E5" s="85"/>
      <c r="F5" s="75"/>
      <c r="G5" s="75"/>
      <c r="H5" s="75"/>
      <c r="I5" s="214"/>
      <c r="J5" s="173"/>
      <c r="K5" s="75"/>
      <c r="L5" s="76"/>
      <c r="M5" s="13"/>
      <c r="N5" s="173"/>
      <c r="O5" s="75"/>
      <c r="P5" s="76"/>
      <c r="Q5" s="157"/>
      <c r="R5" s="76"/>
      <c r="T5" s="89"/>
      <c r="U5" s="89"/>
    </row>
    <row r="6" spans="1:32" x14ac:dyDescent="0.3">
      <c r="A6" s="120"/>
      <c r="B6" s="21"/>
      <c r="C6" s="1"/>
      <c r="D6" s="8" t="s">
        <v>15</v>
      </c>
      <c r="E6" s="65"/>
      <c r="F6" s="17">
        <v>309</v>
      </c>
      <c r="G6" s="17">
        <f>H6-F6</f>
        <v>377</v>
      </c>
      <c r="H6" s="17">
        <v>686</v>
      </c>
      <c r="I6" s="215"/>
      <c r="J6" s="17">
        <v>412</v>
      </c>
      <c r="K6" s="17">
        <f>L6-J6</f>
        <v>491</v>
      </c>
      <c r="L6" s="18">
        <v>903</v>
      </c>
      <c r="M6" s="169"/>
      <c r="N6" s="17">
        <v>497</v>
      </c>
      <c r="O6" s="17">
        <f>P6-N6</f>
        <v>609</v>
      </c>
      <c r="P6" s="18">
        <v>1106</v>
      </c>
      <c r="Q6" s="169"/>
      <c r="R6" s="18">
        <v>636</v>
      </c>
      <c r="T6" s="55"/>
      <c r="U6" s="55"/>
      <c r="V6" s="55"/>
      <c r="W6" s="55"/>
      <c r="X6" s="55"/>
      <c r="Y6" s="55"/>
      <c r="Z6" s="55"/>
      <c r="AB6" s="55"/>
      <c r="AC6" s="55"/>
      <c r="AD6" s="55"/>
      <c r="AF6" s="55"/>
    </row>
    <row r="7" spans="1:32" x14ac:dyDescent="0.3">
      <c r="A7" s="120"/>
      <c r="B7" s="21"/>
      <c r="C7" s="1"/>
      <c r="D7" s="14" t="s">
        <v>16</v>
      </c>
      <c r="E7" s="65"/>
      <c r="F7" s="49">
        <v>0.37</v>
      </c>
      <c r="G7" s="49">
        <v>0.3</v>
      </c>
      <c r="H7" s="49">
        <v>0.33</v>
      </c>
      <c r="I7" s="58"/>
      <c r="J7" s="49">
        <f>J6/F6-1</f>
        <v>0.33333333333333326</v>
      </c>
      <c r="K7" s="49">
        <f>K6/G6-1</f>
        <v>0.3023872679045092</v>
      </c>
      <c r="L7" s="208">
        <f>L6/H6-1</f>
        <v>0.31632653061224492</v>
      </c>
      <c r="M7" s="169"/>
      <c r="N7" s="49">
        <f t="shared" ref="N7" si="0">N6/J6-1</f>
        <v>0.2063106796116505</v>
      </c>
      <c r="O7" s="49">
        <f>O6/K6-1</f>
        <v>0.24032586558044811</v>
      </c>
      <c r="P7" s="208">
        <f>P6/L6-1</f>
        <v>0.22480620155038755</v>
      </c>
      <c r="Q7" s="169"/>
      <c r="R7" s="208">
        <f t="shared" ref="R7" si="1">R6/N6-1</f>
        <v>0.27967806841046272</v>
      </c>
      <c r="T7" s="55"/>
      <c r="U7" s="55"/>
      <c r="V7" s="55"/>
      <c r="W7" s="55"/>
      <c r="X7" s="55"/>
      <c r="Y7" s="55"/>
      <c r="Z7" s="55"/>
      <c r="AB7" s="55"/>
      <c r="AC7" s="55"/>
      <c r="AD7" s="55"/>
      <c r="AF7" s="55"/>
    </row>
    <row r="8" spans="1:32" x14ac:dyDescent="0.3">
      <c r="A8" s="120"/>
      <c r="B8" s="21"/>
      <c r="C8" s="1"/>
      <c r="D8" s="14" t="s">
        <v>17</v>
      </c>
      <c r="E8" s="65"/>
      <c r="F8" s="49">
        <v>0.4</v>
      </c>
      <c r="G8" s="49">
        <v>0.42</v>
      </c>
      <c r="H8" s="49">
        <v>0.41</v>
      </c>
      <c r="I8" s="216"/>
      <c r="J8" s="49">
        <v>0.56999999999999995</v>
      </c>
      <c r="K8" s="49">
        <v>0.48</v>
      </c>
      <c r="L8" s="208">
        <v>0.52</v>
      </c>
      <c r="M8" s="170"/>
      <c r="N8" s="49">
        <v>0.32</v>
      </c>
      <c r="O8" s="49">
        <v>0.44</v>
      </c>
      <c r="P8" s="208">
        <v>0.38</v>
      </c>
      <c r="Q8" s="170"/>
      <c r="R8" s="208">
        <v>0.45</v>
      </c>
      <c r="T8" s="55"/>
      <c r="U8" s="55"/>
      <c r="V8" s="55"/>
      <c r="W8" s="55"/>
      <c r="X8" s="55"/>
      <c r="Y8" s="55"/>
      <c r="Z8" s="55"/>
      <c r="AB8" s="55"/>
      <c r="AC8" s="55"/>
      <c r="AD8" s="55"/>
      <c r="AF8" s="55"/>
    </row>
    <row r="9" spans="1:32" x14ac:dyDescent="0.3">
      <c r="A9" s="120"/>
      <c r="B9" s="21"/>
      <c r="C9" s="1"/>
      <c r="D9" s="8" t="s">
        <v>23</v>
      </c>
      <c r="E9" s="65"/>
      <c r="F9" s="17">
        <v>-27</v>
      </c>
      <c r="G9" s="17">
        <f>H9-F9</f>
        <v>-19</v>
      </c>
      <c r="H9" s="17">
        <v>-46</v>
      </c>
      <c r="I9" s="215"/>
      <c r="J9" s="17">
        <v>-80</v>
      </c>
      <c r="K9" s="17">
        <f>L9-J9</f>
        <v>-3</v>
      </c>
      <c r="L9" s="18">
        <v>-83</v>
      </c>
      <c r="M9" s="169"/>
      <c r="N9" s="17">
        <v>-22</v>
      </c>
      <c r="O9" s="17">
        <f>P9-N9</f>
        <v>-9</v>
      </c>
      <c r="P9" s="18">
        <v>-31</v>
      </c>
      <c r="Q9" s="169"/>
      <c r="R9" s="18">
        <v>-11</v>
      </c>
      <c r="S9" s="55"/>
      <c r="T9" s="55"/>
      <c r="U9" s="55"/>
      <c r="V9" s="55"/>
      <c r="W9" s="55"/>
      <c r="X9" s="55"/>
      <c r="Y9" s="55"/>
      <c r="Z9" s="55"/>
      <c r="AB9" s="55"/>
      <c r="AC9" s="55"/>
      <c r="AD9" s="55"/>
      <c r="AF9" s="55"/>
    </row>
    <row r="10" spans="1:32" x14ac:dyDescent="0.3">
      <c r="B10" s="21"/>
      <c r="C10" s="1"/>
      <c r="D10" s="14" t="s">
        <v>212</v>
      </c>
      <c r="E10" s="65"/>
      <c r="F10" s="49">
        <f t="shared" ref="F10:R10" si="2">F9/F6</f>
        <v>-8.7378640776699032E-2</v>
      </c>
      <c r="G10" s="49">
        <f>G9/G6</f>
        <v>-5.0397877984084884E-2</v>
      </c>
      <c r="H10" s="49">
        <f>H9/H6</f>
        <v>-6.7055393586005832E-2</v>
      </c>
      <c r="I10" s="58"/>
      <c r="J10" s="49">
        <f t="shared" si="2"/>
        <v>-0.1941747572815534</v>
      </c>
      <c r="K10" s="49">
        <f>K9/K6</f>
        <v>-6.1099796334012219E-3</v>
      </c>
      <c r="L10" s="208">
        <f t="shared" ref="L10" si="3">L9/L6</f>
        <v>-9.1915836101882614E-2</v>
      </c>
      <c r="M10" s="169"/>
      <c r="N10" s="49">
        <f t="shared" si="2"/>
        <v>-4.4265593561368208E-2</v>
      </c>
      <c r="O10" s="49">
        <f>O9/O6</f>
        <v>-1.4778325123152709E-2</v>
      </c>
      <c r="P10" s="208">
        <f>P9/P6</f>
        <v>-2.8028933092224231E-2</v>
      </c>
      <c r="Q10" s="169"/>
      <c r="R10" s="208">
        <f t="shared" si="2"/>
        <v>-1.7295597484276729E-2</v>
      </c>
      <c r="S10" s="49"/>
      <c r="T10" s="55"/>
      <c r="U10" s="55"/>
      <c r="V10" s="55"/>
      <c r="W10" s="55"/>
      <c r="X10" s="55"/>
      <c r="Y10" s="55"/>
      <c r="Z10" s="55"/>
      <c r="AB10" s="55"/>
      <c r="AC10" s="55"/>
      <c r="AD10" s="55"/>
      <c r="AF10" s="55"/>
    </row>
    <row r="11" spans="1:32" x14ac:dyDescent="0.3">
      <c r="B11" s="21"/>
      <c r="C11" s="1"/>
      <c r="D11" s="14"/>
      <c r="E11" s="65"/>
      <c r="F11" s="15"/>
      <c r="G11" s="15"/>
      <c r="H11" s="15"/>
      <c r="I11" s="58"/>
      <c r="J11" s="15"/>
      <c r="K11" s="15"/>
      <c r="L11" s="15"/>
      <c r="M11" s="58"/>
      <c r="N11" s="15"/>
      <c r="O11" s="15"/>
      <c r="P11" s="162"/>
      <c r="Q11" s="169"/>
      <c r="R11" s="162"/>
      <c r="T11" s="55"/>
      <c r="U11" s="55"/>
      <c r="V11" s="55"/>
      <c r="W11" s="55"/>
      <c r="X11" s="55"/>
      <c r="Y11" s="55"/>
      <c r="Z11" s="55"/>
      <c r="AB11" s="55"/>
      <c r="AC11" s="55"/>
      <c r="AD11" s="55"/>
      <c r="AF11" s="55"/>
    </row>
    <row r="12" spans="1:32" x14ac:dyDescent="0.3">
      <c r="B12" s="21"/>
      <c r="C12" s="1"/>
      <c r="D12" s="70" t="s">
        <v>97</v>
      </c>
      <c r="E12" s="86"/>
      <c r="F12" s="12"/>
      <c r="G12" s="12"/>
      <c r="H12" s="12"/>
      <c r="I12" s="58"/>
      <c r="J12" s="12"/>
      <c r="K12" s="12"/>
      <c r="L12" s="12"/>
      <c r="M12" s="58"/>
      <c r="N12" s="12"/>
      <c r="O12" s="12"/>
      <c r="P12" s="163"/>
      <c r="Q12" s="169"/>
      <c r="R12" s="163"/>
      <c r="T12" s="55"/>
      <c r="U12" s="55"/>
      <c r="V12" s="55"/>
      <c r="W12" s="55"/>
      <c r="X12" s="55"/>
      <c r="Y12" s="55"/>
      <c r="Z12" s="55"/>
      <c r="AB12" s="55"/>
      <c r="AC12" s="55"/>
      <c r="AD12" s="55"/>
      <c r="AF12" s="55"/>
    </row>
    <row r="13" spans="1:32" x14ac:dyDescent="0.3">
      <c r="A13" s="120"/>
      <c r="B13" s="21"/>
      <c r="C13" s="1"/>
      <c r="D13" s="71" t="s">
        <v>15</v>
      </c>
      <c r="E13" s="65"/>
      <c r="F13" s="16">
        <f>F25+F38</f>
        <v>141</v>
      </c>
      <c r="G13" s="17">
        <f>H13-F13</f>
        <v>191</v>
      </c>
      <c r="H13" s="16">
        <f>H25+H38</f>
        <v>332</v>
      </c>
      <c r="I13" s="58"/>
      <c r="J13" s="16">
        <f>J25+J38</f>
        <v>218</v>
      </c>
      <c r="K13" s="17">
        <f>L13-J13</f>
        <v>264</v>
      </c>
      <c r="L13" s="16">
        <f>L25+L38</f>
        <v>482</v>
      </c>
      <c r="M13" s="58"/>
      <c r="N13" s="16">
        <f>N25+N38</f>
        <v>254</v>
      </c>
      <c r="O13" s="17">
        <f>P13-N13</f>
        <v>297</v>
      </c>
      <c r="P13" s="18">
        <f>P25+P38</f>
        <v>551</v>
      </c>
      <c r="Q13" s="169"/>
      <c r="R13" s="18">
        <v>319</v>
      </c>
      <c r="T13" s="55"/>
      <c r="U13" s="55"/>
      <c r="V13" s="55"/>
      <c r="W13" s="55"/>
      <c r="X13" s="55"/>
      <c r="Y13" s="55"/>
      <c r="Z13" s="55"/>
      <c r="AB13" s="55"/>
      <c r="AC13" s="55"/>
      <c r="AD13" s="55"/>
      <c r="AF13" s="55"/>
    </row>
    <row r="14" spans="1:32" x14ac:dyDescent="0.3">
      <c r="A14" s="120"/>
      <c r="B14" s="21"/>
      <c r="C14" s="1"/>
      <c r="D14" s="72" t="s">
        <v>16</v>
      </c>
      <c r="E14" s="65"/>
      <c r="F14" s="15">
        <v>0.57999999999999996</v>
      </c>
      <c r="G14" s="15">
        <v>0.6</v>
      </c>
      <c r="H14" s="15">
        <v>0.6</v>
      </c>
      <c r="I14" s="58"/>
      <c r="J14" s="15">
        <f>J13/F13-1</f>
        <v>0.54609929078014185</v>
      </c>
      <c r="K14" s="15">
        <f>K13/G13-1</f>
        <v>0.38219895287958106</v>
      </c>
      <c r="L14" s="15">
        <f>L13/H13-1</f>
        <v>0.45180722891566272</v>
      </c>
      <c r="M14" s="58"/>
      <c r="N14" s="15">
        <f>N13/J13-1</f>
        <v>0.16513761467889898</v>
      </c>
      <c r="O14" s="15">
        <f>O13/K13-1</f>
        <v>0.125</v>
      </c>
      <c r="P14" s="208">
        <f>P13/L13-1</f>
        <v>0.14315352697095429</v>
      </c>
      <c r="Q14" s="169"/>
      <c r="R14" s="208">
        <f>R13/N13-1</f>
        <v>0.25590551181102361</v>
      </c>
      <c r="T14" s="55"/>
      <c r="U14" s="55"/>
      <c r="V14" s="55"/>
      <c r="W14" s="55"/>
      <c r="X14" s="55"/>
      <c r="Y14" s="55"/>
      <c r="Z14" s="55"/>
      <c r="AB14" s="55"/>
      <c r="AC14" s="55"/>
      <c r="AD14" s="55"/>
      <c r="AF14" s="55"/>
    </row>
    <row r="15" spans="1:32" x14ac:dyDescent="0.3">
      <c r="A15" s="120"/>
      <c r="B15" s="21"/>
      <c r="C15" s="1"/>
      <c r="D15" s="72" t="s">
        <v>17</v>
      </c>
      <c r="E15" s="65"/>
      <c r="F15" s="15">
        <v>0.56999999999999995</v>
      </c>
      <c r="G15" s="15">
        <v>0.62</v>
      </c>
      <c r="H15" s="15">
        <v>0.61</v>
      </c>
      <c r="I15" s="58"/>
      <c r="J15" s="15">
        <v>0.68</v>
      </c>
      <c r="K15" s="15">
        <v>0.42</v>
      </c>
      <c r="L15" s="15">
        <v>0.53</v>
      </c>
      <c r="M15" s="58"/>
      <c r="N15" s="15">
        <v>0.19</v>
      </c>
      <c r="O15" s="15">
        <v>0.14000000000000001</v>
      </c>
      <c r="P15" s="208">
        <v>0.16</v>
      </c>
      <c r="Q15" s="169"/>
      <c r="R15" s="208">
        <v>0.28000000000000003</v>
      </c>
      <c r="T15" s="55"/>
      <c r="U15" s="55"/>
      <c r="V15" s="55"/>
      <c r="W15" s="55"/>
      <c r="X15" s="55"/>
      <c r="Y15" s="55"/>
      <c r="Z15" s="55"/>
      <c r="AB15" s="55"/>
      <c r="AC15" s="55"/>
      <c r="AD15" s="55"/>
      <c r="AF15" s="55"/>
    </row>
    <row r="16" spans="1:32" x14ac:dyDescent="0.3">
      <c r="A16" s="120"/>
      <c r="B16" s="21"/>
      <c r="C16" s="1"/>
      <c r="D16" s="71" t="s">
        <v>23</v>
      </c>
      <c r="E16" s="65"/>
      <c r="F16" s="16">
        <f>F28+F41</f>
        <v>-14</v>
      </c>
      <c r="G16" s="17">
        <f>H16-F16</f>
        <v>-1</v>
      </c>
      <c r="H16" s="16">
        <f>H28+H41</f>
        <v>-15</v>
      </c>
      <c r="I16" s="58"/>
      <c r="J16" s="16">
        <f>J28+J41</f>
        <v>-13</v>
      </c>
      <c r="K16" s="17">
        <f>L16-J16</f>
        <v>14</v>
      </c>
      <c r="L16" s="16">
        <f>L28+L41</f>
        <v>1</v>
      </c>
      <c r="M16" s="58"/>
      <c r="N16" s="16">
        <f>N28+N41</f>
        <v>-21</v>
      </c>
      <c r="O16" s="17">
        <f>P16-N16</f>
        <v>-11</v>
      </c>
      <c r="P16" s="18">
        <f>P28+P41</f>
        <v>-32</v>
      </c>
      <c r="Q16" s="169"/>
      <c r="R16" s="18">
        <f>R28+R41</f>
        <v>-31</v>
      </c>
      <c r="T16" s="55"/>
      <c r="U16" s="55"/>
      <c r="V16" s="55"/>
      <c r="W16" s="55"/>
      <c r="X16" s="55"/>
      <c r="Y16" s="55"/>
      <c r="Z16" s="55"/>
      <c r="AB16" s="55"/>
      <c r="AC16" s="55"/>
      <c r="AD16" s="55"/>
      <c r="AF16" s="55"/>
    </row>
    <row r="17" spans="1:32" x14ac:dyDescent="0.3">
      <c r="B17" s="21"/>
      <c r="C17" s="1"/>
      <c r="D17" s="72" t="s">
        <v>99</v>
      </c>
      <c r="E17" s="65"/>
      <c r="F17" s="15">
        <f>F16/F13</f>
        <v>-9.9290780141843976E-2</v>
      </c>
      <c r="G17" s="15">
        <f>G16/G13</f>
        <v>-5.235602094240838E-3</v>
      </c>
      <c r="H17" s="15">
        <f>H16/H13</f>
        <v>-4.5180722891566265E-2</v>
      </c>
      <c r="I17" s="58"/>
      <c r="J17" s="15">
        <f>J16/J13</f>
        <v>-5.9633027522935783E-2</v>
      </c>
      <c r="K17" s="15">
        <f>K16/K13</f>
        <v>5.3030303030303032E-2</v>
      </c>
      <c r="L17" s="15">
        <f>L16/L13</f>
        <v>2.0746887966804979E-3</v>
      </c>
      <c r="M17" s="58"/>
      <c r="N17" s="15">
        <f>N16/N13</f>
        <v>-8.2677165354330714E-2</v>
      </c>
      <c r="O17" s="15">
        <f t="shared" ref="O17" si="4">O16/O13</f>
        <v>-3.7037037037037035E-2</v>
      </c>
      <c r="P17" s="208">
        <f>P16/P13</f>
        <v>-5.8076225045372049E-2</v>
      </c>
      <c r="Q17" s="169"/>
      <c r="R17" s="208">
        <f>R16/R13</f>
        <v>-9.7178683385579931E-2</v>
      </c>
      <c r="T17" s="55"/>
      <c r="U17" s="55"/>
      <c r="V17" s="55"/>
      <c r="W17" s="55"/>
      <c r="X17" s="55"/>
      <c r="Y17" s="55"/>
      <c r="Z17" s="55"/>
      <c r="AB17" s="55"/>
      <c r="AC17" s="55"/>
      <c r="AD17" s="55"/>
      <c r="AF17" s="55"/>
    </row>
    <row r="18" spans="1:32" x14ac:dyDescent="0.3">
      <c r="B18" s="21"/>
      <c r="C18" s="1"/>
      <c r="D18" s="70" t="s">
        <v>100</v>
      </c>
      <c r="E18" s="86"/>
      <c r="F18" s="12"/>
      <c r="G18" s="12"/>
      <c r="H18" s="12"/>
      <c r="I18" s="58"/>
      <c r="J18" s="12"/>
      <c r="K18" s="12"/>
      <c r="L18" s="12"/>
      <c r="M18" s="58"/>
      <c r="N18" s="12"/>
      <c r="O18" s="12"/>
      <c r="P18" s="163"/>
      <c r="Q18" s="169"/>
      <c r="R18" s="163"/>
      <c r="T18" s="55"/>
      <c r="U18" s="55"/>
      <c r="V18" s="55"/>
      <c r="W18" s="55"/>
      <c r="X18" s="55"/>
      <c r="Y18" s="55"/>
      <c r="Z18" s="55"/>
      <c r="AB18" s="55"/>
      <c r="AC18" s="55"/>
      <c r="AD18" s="55"/>
      <c r="AF18" s="55"/>
    </row>
    <row r="19" spans="1:32" x14ac:dyDescent="0.3">
      <c r="B19" s="21"/>
      <c r="C19" s="1"/>
      <c r="D19" s="71" t="s">
        <v>101</v>
      </c>
      <c r="E19" s="65"/>
      <c r="F19" s="16">
        <v>18.93</v>
      </c>
      <c r="G19" s="17">
        <f>H19-F19</f>
        <v>24.86</v>
      </c>
      <c r="H19" s="16">
        <v>43.79</v>
      </c>
      <c r="I19" s="246"/>
      <c r="J19" s="16">
        <v>28.11</v>
      </c>
      <c r="K19" s="17">
        <f>L19-J19</f>
        <v>30.15</v>
      </c>
      <c r="L19" s="16">
        <v>58.26</v>
      </c>
      <c r="M19" s="246"/>
      <c r="N19" s="16">
        <v>32.56</v>
      </c>
      <c r="O19" s="17">
        <f>P19-N19</f>
        <v>38.239999999999995</v>
      </c>
      <c r="P19" s="19">
        <v>70.8</v>
      </c>
      <c r="Q19" s="247"/>
      <c r="R19" s="19">
        <v>40.65</v>
      </c>
      <c r="T19" s="55"/>
      <c r="U19" s="55"/>
      <c r="V19" s="55"/>
      <c r="W19" s="55"/>
      <c r="X19" s="55"/>
      <c r="Y19" s="55"/>
      <c r="Z19" s="55"/>
      <c r="AB19" s="55"/>
      <c r="AC19" s="55"/>
      <c r="AD19" s="55"/>
      <c r="AF19" s="55"/>
    </row>
    <row r="20" spans="1:32" x14ac:dyDescent="0.3">
      <c r="B20" s="21"/>
      <c r="C20" s="1"/>
      <c r="D20" s="72" t="s">
        <v>16</v>
      </c>
      <c r="E20" s="65"/>
      <c r="F20" s="15">
        <v>0.72</v>
      </c>
      <c r="G20" s="15">
        <v>0.59094694604830966</v>
      </c>
      <c r="H20" s="15">
        <v>0.65</v>
      </c>
      <c r="I20" s="58"/>
      <c r="J20" s="15">
        <f>J19/F19-1</f>
        <v>0.48494453248811409</v>
      </c>
      <c r="K20" s="15">
        <f>K19/G19-1</f>
        <v>0.21279163314561544</v>
      </c>
      <c r="L20" s="15">
        <f>L19/H19-1</f>
        <v>0.33044073989495315</v>
      </c>
      <c r="M20" s="58"/>
      <c r="N20" s="15">
        <f>N19/J19-1</f>
        <v>0.15830665243685527</v>
      </c>
      <c r="O20" s="15">
        <f>O19/K19-1</f>
        <v>0.26832504145936964</v>
      </c>
      <c r="P20" s="162">
        <f>P19/L19-1</f>
        <v>0.21524201853759006</v>
      </c>
      <c r="Q20" s="169"/>
      <c r="R20" s="162">
        <f>R19/N19-1</f>
        <v>0.24846437346437322</v>
      </c>
      <c r="T20" s="55"/>
      <c r="U20" s="55"/>
      <c r="V20" s="55"/>
      <c r="W20" s="55"/>
      <c r="X20" s="55"/>
      <c r="Y20" s="55"/>
      <c r="Z20" s="55"/>
      <c r="AB20" s="55"/>
      <c r="AC20" s="55"/>
      <c r="AD20" s="55"/>
      <c r="AF20" s="55"/>
    </row>
    <row r="21" spans="1:32" x14ac:dyDescent="0.3">
      <c r="B21" s="21"/>
      <c r="C21" s="1"/>
      <c r="D21" s="72" t="s">
        <v>17</v>
      </c>
      <c r="E21" s="65"/>
      <c r="F21" s="15">
        <v>0.7</v>
      </c>
      <c r="G21" s="15">
        <v>0.62</v>
      </c>
      <c r="H21" s="15">
        <v>0.66</v>
      </c>
      <c r="I21" s="58"/>
      <c r="J21" s="15">
        <v>0.59</v>
      </c>
      <c r="K21" s="15">
        <v>0.34</v>
      </c>
      <c r="L21" s="15">
        <v>0.44</v>
      </c>
      <c r="M21" s="58"/>
      <c r="N21" s="15">
        <v>0.21</v>
      </c>
      <c r="O21" s="15">
        <v>0.28000000000000003</v>
      </c>
      <c r="P21" s="162">
        <v>0.25</v>
      </c>
      <c r="Q21" s="169"/>
      <c r="R21" s="162">
        <v>0.27</v>
      </c>
      <c r="T21" s="55"/>
      <c r="U21" s="55"/>
      <c r="V21" s="55"/>
      <c r="W21" s="55"/>
      <c r="X21" s="55"/>
      <c r="Y21" s="55"/>
      <c r="Z21" s="55"/>
      <c r="AB21" s="55"/>
      <c r="AC21" s="55"/>
      <c r="AD21" s="55"/>
      <c r="AF21" s="55"/>
    </row>
    <row r="22" spans="1:32" ht="14.5" x14ac:dyDescent="0.3">
      <c r="B22" s="21"/>
      <c r="C22" s="36"/>
      <c r="D22" s="71" t="s">
        <v>217</v>
      </c>
      <c r="E22" s="65"/>
      <c r="F22" s="16">
        <v>543</v>
      </c>
      <c r="G22" s="17">
        <f>H22-F22</f>
        <v>603</v>
      </c>
      <c r="H22" s="16">
        <v>1146</v>
      </c>
      <c r="I22" s="58"/>
      <c r="J22" s="16">
        <v>667</v>
      </c>
      <c r="K22" s="17">
        <f>L22-J22</f>
        <v>769</v>
      </c>
      <c r="L22" s="16">
        <v>1436</v>
      </c>
      <c r="M22" s="58"/>
      <c r="N22" s="16">
        <v>787</v>
      </c>
      <c r="O22" s="17">
        <f>P22-N22</f>
        <v>921</v>
      </c>
      <c r="P22" s="19">
        <v>1708</v>
      </c>
      <c r="Q22" s="169"/>
      <c r="R22" s="19">
        <v>1131</v>
      </c>
      <c r="T22" s="55"/>
      <c r="U22" s="55"/>
      <c r="V22" s="55"/>
      <c r="W22" s="55"/>
      <c r="X22" s="55"/>
      <c r="Y22" s="55"/>
      <c r="Z22" s="55"/>
      <c r="AB22" s="55"/>
      <c r="AC22" s="55"/>
      <c r="AD22" s="55"/>
      <c r="AF22" s="55"/>
    </row>
    <row r="23" spans="1:32" x14ac:dyDescent="0.3">
      <c r="B23" s="21"/>
      <c r="C23" s="1"/>
      <c r="D23" s="72" t="s">
        <v>49</v>
      </c>
      <c r="E23" s="65"/>
      <c r="F23" s="15">
        <v>0.53</v>
      </c>
      <c r="G23" s="15">
        <v>0.38</v>
      </c>
      <c r="H23" s="15">
        <v>0.45</v>
      </c>
      <c r="I23" s="58"/>
      <c r="J23" s="15">
        <f>J22/F22-1</f>
        <v>0.22836095764272568</v>
      </c>
      <c r="K23" s="15">
        <f>K22/G22-1</f>
        <v>0.27529021558872313</v>
      </c>
      <c r="L23" s="15">
        <f>L22/H22-1</f>
        <v>0.25305410122164052</v>
      </c>
      <c r="M23" s="58"/>
      <c r="N23" s="15">
        <f>N22/J22-1</f>
        <v>0.17991004497751129</v>
      </c>
      <c r="O23" s="15">
        <f>O22/K22-1</f>
        <v>0.19765929778933677</v>
      </c>
      <c r="P23" s="162">
        <f>P22/L22-1</f>
        <v>0.18941504178272983</v>
      </c>
      <c r="Q23" s="169"/>
      <c r="R23" s="162">
        <f>R22/N22-1</f>
        <v>0.43710292249047011</v>
      </c>
      <c r="T23" s="55"/>
      <c r="U23" s="55"/>
      <c r="V23" s="55"/>
      <c r="W23" s="55"/>
      <c r="X23" s="55"/>
      <c r="Y23" s="55"/>
      <c r="Z23" s="55"/>
      <c r="AB23" s="55"/>
      <c r="AC23" s="55"/>
      <c r="AD23" s="55"/>
      <c r="AF23" s="55"/>
    </row>
    <row r="24" spans="1:32" x14ac:dyDescent="0.3">
      <c r="B24" s="21"/>
      <c r="C24" s="1"/>
      <c r="D24" s="72" t="s">
        <v>102</v>
      </c>
      <c r="E24" s="65"/>
      <c r="F24" s="15">
        <v>0.53</v>
      </c>
      <c r="G24" s="15">
        <v>0.38</v>
      </c>
      <c r="H24" s="15">
        <v>0.45</v>
      </c>
      <c r="I24" s="58"/>
      <c r="J24" s="15">
        <v>0.23</v>
      </c>
      <c r="K24" s="15">
        <f>K23</f>
        <v>0.27529021558872313</v>
      </c>
      <c r="L24" s="15">
        <v>0.25</v>
      </c>
      <c r="M24" s="58"/>
      <c r="N24" s="15">
        <v>0.18</v>
      </c>
      <c r="O24" s="15">
        <f>O23</f>
        <v>0.19765929778933677</v>
      </c>
      <c r="P24" s="162">
        <v>0.19</v>
      </c>
      <c r="Q24" s="169"/>
      <c r="R24" s="162">
        <f>R22/N22-1</f>
        <v>0.43710292249047011</v>
      </c>
      <c r="T24" s="55"/>
      <c r="U24" s="55"/>
      <c r="V24" s="55"/>
      <c r="W24" s="55"/>
      <c r="X24" s="55"/>
      <c r="Y24" s="55"/>
      <c r="Z24" s="55"/>
      <c r="AB24" s="55"/>
      <c r="AC24" s="55"/>
      <c r="AD24" s="55"/>
      <c r="AF24" s="55"/>
    </row>
    <row r="25" spans="1:32" ht="14.5" x14ac:dyDescent="0.3">
      <c r="A25" s="120"/>
      <c r="B25" s="21"/>
      <c r="C25" s="1"/>
      <c r="D25" s="71" t="s">
        <v>218</v>
      </c>
      <c r="E25" s="65"/>
      <c r="F25" s="16">
        <v>133</v>
      </c>
      <c r="G25" s="17">
        <f>H25-F25</f>
        <v>171</v>
      </c>
      <c r="H25" s="16">
        <v>304</v>
      </c>
      <c r="I25" s="58"/>
      <c r="J25" s="16">
        <v>183</v>
      </c>
      <c r="K25" s="17">
        <f>L25-J25</f>
        <v>216</v>
      </c>
      <c r="L25" s="16">
        <v>399</v>
      </c>
      <c r="M25" s="58"/>
      <c r="N25" s="16">
        <v>211</v>
      </c>
      <c r="O25" s="17">
        <f>P25-N25</f>
        <v>233</v>
      </c>
      <c r="P25" s="19">
        <v>444</v>
      </c>
      <c r="Q25" s="169"/>
      <c r="R25" s="19">
        <v>237</v>
      </c>
      <c r="T25" s="55"/>
      <c r="U25" s="55"/>
      <c r="V25" s="55"/>
      <c r="W25" s="55"/>
      <c r="X25" s="55"/>
      <c r="Y25" s="55"/>
      <c r="Z25" s="55"/>
      <c r="AB25" s="55"/>
      <c r="AC25" s="55"/>
      <c r="AD25" s="55"/>
      <c r="AF25" s="55"/>
    </row>
    <row r="26" spans="1:32" ht="12.75" customHeight="1" x14ac:dyDescent="0.3">
      <c r="A26" s="120"/>
      <c r="B26" s="21"/>
      <c r="C26" s="1"/>
      <c r="D26" s="72" t="s">
        <v>16</v>
      </c>
      <c r="E26" s="65"/>
      <c r="F26" s="15">
        <v>0.56000000000000005</v>
      </c>
      <c r="G26" s="15">
        <v>0.41</v>
      </c>
      <c r="H26" s="15">
        <v>0.48</v>
      </c>
      <c r="I26" s="58"/>
      <c r="J26" s="15">
        <f>J25/F25-1</f>
        <v>0.37593984962406024</v>
      </c>
      <c r="K26" s="15">
        <f>K25/G25-1</f>
        <v>0.26315789473684204</v>
      </c>
      <c r="L26" s="15">
        <f>L25/H25-1</f>
        <v>0.3125</v>
      </c>
      <c r="M26" s="58"/>
      <c r="N26" s="15">
        <f>N25/J25-1</f>
        <v>0.15300546448087426</v>
      </c>
      <c r="O26" s="15">
        <f>O25/K25-1</f>
        <v>7.870370370370372E-2</v>
      </c>
      <c r="P26" s="162">
        <f>P25/L25-1</f>
        <v>0.11278195488721798</v>
      </c>
      <c r="Q26" s="169"/>
      <c r="R26" s="162">
        <f t="shared" ref="R26" si="5">R25/N25-1</f>
        <v>0.12322274881516582</v>
      </c>
      <c r="T26" s="55"/>
      <c r="U26" s="55"/>
      <c r="V26" s="55"/>
      <c r="W26" s="55"/>
      <c r="X26" s="55"/>
      <c r="Y26" s="55"/>
      <c r="Z26" s="55"/>
      <c r="AB26" s="55"/>
      <c r="AC26" s="55"/>
      <c r="AD26" s="55"/>
      <c r="AF26" s="55"/>
    </row>
    <row r="27" spans="1:32" x14ac:dyDescent="0.3">
      <c r="A27" s="120"/>
      <c r="B27" s="21"/>
      <c r="C27" s="1"/>
      <c r="D27" s="72" t="s">
        <v>17</v>
      </c>
      <c r="E27" s="65"/>
      <c r="F27" s="15">
        <v>0.55000000000000004</v>
      </c>
      <c r="G27" s="15">
        <v>0.43</v>
      </c>
      <c r="H27" s="15">
        <v>0.49</v>
      </c>
      <c r="I27" s="58"/>
      <c r="J27" s="15">
        <v>0.48</v>
      </c>
      <c r="K27" s="15">
        <v>0.37</v>
      </c>
      <c r="L27" s="15">
        <v>0.42</v>
      </c>
      <c r="M27" s="58"/>
      <c r="N27" s="15">
        <v>0.2</v>
      </c>
      <c r="O27" s="15">
        <v>0.1</v>
      </c>
      <c r="P27" s="162">
        <v>0.14000000000000001</v>
      </c>
      <c r="Q27" s="169"/>
      <c r="R27" s="162">
        <v>0.14000000000000001</v>
      </c>
      <c r="T27" s="55"/>
      <c r="U27" s="55"/>
      <c r="V27" s="55"/>
      <c r="W27" s="55"/>
      <c r="X27" s="55"/>
      <c r="Y27" s="55"/>
      <c r="Z27" s="55"/>
      <c r="AB27" s="55"/>
      <c r="AC27" s="55"/>
      <c r="AD27" s="55"/>
      <c r="AF27" s="55"/>
    </row>
    <row r="28" spans="1:32" x14ac:dyDescent="0.3">
      <c r="A28" s="120"/>
      <c r="B28" s="21"/>
      <c r="C28" s="1"/>
      <c r="D28" s="71" t="s">
        <v>23</v>
      </c>
      <c r="E28" s="65"/>
      <c r="F28" s="16">
        <v>0</v>
      </c>
      <c r="G28" s="198">
        <f>H28-F28</f>
        <v>6</v>
      </c>
      <c r="H28" s="198">
        <v>6</v>
      </c>
      <c r="I28" s="58"/>
      <c r="J28" s="16">
        <v>-2</v>
      </c>
      <c r="K28" s="17">
        <f>L28-J28</f>
        <v>13</v>
      </c>
      <c r="L28" s="16">
        <v>11</v>
      </c>
      <c r="M28" s="58"/>
      <c r="N28" s="16">
        <v>-6</v>
      </c>
      <c r="O28" s="17">
        <f>P28-N28</f>
        <v>-6</v>
      </c>
      <c r="P28" s="19">
        <v>-12</v>
      </c>
      <c r="Q28" s="169"/>
      <c r="R28" s="19">
        <v>-12</v>
      </c>
      <c r="T28" s="55"/>
      <c r="U28" s="55"/>
      <c r="V28" s="55"/>
      <c r="W28" s="55"/>
      <c r="X28" s="55"/>
      <c r="Y28" s="55"/>
      <c r="Z28" s="55"/>
      <c r="AB28" s="55"/>
      <c r="AC28" s="55"/>
      <c r="AD28" s="55"/>
      <c r="AF28" s="55"/>
    </row>
    <row r="29" spans="1:32" x14ac:dyDescent="0.3">
      <c r="B29" s="21"/>
      <c r="C29" s="1"/>
      <c r="D29" s="72" t="s">
        <v>99</v>
      </c>
      <c r="E29" s="65"/>
      <c r="F29" s="15">
        <f>F28/F25</f>
        <v>0</v>
      </c>
      <c r="G29" s="15">
        <f>G28/G25</f>
        <v>3.5087719298245612E-2</v>
      </c>
      <c r="H29" s="15">
        <f>H28/H25</f>
        <v>1.9736842105263157E-2</v>
      </c>
      <c r="I29" s="58"/>
      <c r="J29" s="15">
        <f>J28/J25</f>
        <v>-1.092896174863388E-2</v>
      </c>
      <c r="K29" s="15">
        <f t="shared" ref="K29" si="6">K28/K25</f>
        <v>6.0185185185185182E-2</v>
      </c>
      <c r="L29" s="15">
        <f>L28/L25</f>
        <v>2.7568922305764409E-2</v>
      </c>
      <c r="M29" s="58"/>
      <c r="N29" s="15">
        <f>N28/N25</f>
        <v>-2.843601895734597E-2</v>
      </c>
      <c r="O29" s="15">
        <f t="shared" ref="O29" si="7">O28/O25</f>
        <v>-2.575107296137339E-2</v>
      </c>
      <c r="P29" s="162">
        <f>P28/P25</f>
        <v>-2.7027027027027029E-2</v>
      </c>
      <c r="Q29" s="169"/>
      <c r="R29" s="162">
        <f>R28/R25</f>
        <v>-5.0632911392405063E-2</v>
      </c>
      <c r="T29" s="55"/>
      <c r="U29" s="55"/>
      <c r="V29" s="55"/>
      <c r="W29" s="55"/>
      <c r="X29" s="55"/>
      <c r="Y29" s="55"/>
      <c r="Z29" s="55"/>
      <c r="AB29" s="55"/>
      <c r="AC29" s="55"/>
      <c r="AD29" s="55"/>
      <c r="AF29" s="55"/>
    </row>
    <row r="30" spans="1:32" x14ac:dyDescent="0.3">
      <c r="B30" s="21"/>
      <c r="C30" s="1"/>
      <c r="D30" s="70" t="s">
        <v>103</v>
      </c>
      <c r="E30" s="86"/>
      <c r="F30" s="12"/>
      <c r="G30" s="12"/>
      <c r="H30" s="12"/>
      <c r="I30" s="58"/>
      <c r="J30" s="12"/>
      <c r="K30" s="12"/>
      <c r="L30" s="12"/>
      <c r="M30" s="58"/>
      <c r="N30" s="12"/>
      <c r="O30" s="12"/>
      <c r="P30" s="12"/>
      <c r="Q30" s="58"/>
      <c r="R30" s="163"/>
      <c r="T30" s="55"/>
      <c r="U30" s="55"/>
      <c r="V30" s="55"/>
      <c r="W30" s="55"/>
      <c r="X30" s="55"/>
      <c r="Y30" s="55"/>
      <c r="Z30" s="55"/>
      <c r="AB30" s="55"/>
      <c r="AC30" s="55"/>
      <c r="AD30" s="55"/>
      <c r="AF30" s="55"/>
    </row>
    <row r="31" spans="1:32" x14ac:dyDescent="0.3">
      <c r="B31" s="21"/>
      <c r="C31" s="1"/>
      <c r="D31" s="71" t="s">
        <v>104</v>
      </c>
      <c r="E31" s="65"/>
      <c r="F31" s="16">
        <v>75.45</v>
      </c>
      <c r="G31" s="17">
        <f>H31</f>
        <v>120.7</v>
      </c>
      <c r="H31" s="16">
        <v>120.7</v>
      </c>
      <c r="I31" s="58"/>
      <c r="J31" s="16">
        <v>203.3</v>
      </c>
      <c r="K31" s="17">
        <f>L31</f>
        <v>255.9</v>
      </c>
      <c r="L31" s="16">
        <v>255.9</v>
      </c>
      <c r="M31" s="58"/>
      <c r="N31" s="16">
        <v>338.3</v>
      </c>
      <c r="O31" s="17">
        <f>P31</f>
        <v>468</v>
      </c>
      <c r="P31" s="16">
        <v>468</v>
      </c>
      <c r="Q31" s="58"/>
      <c r="R31" s="19">
        <v>552.07000000000005</v>
      </c>
      <c r="T31" s="55"/>
      <c r="U31" s="55"/>
      <c r="V31" s="55"/>
      <c r="W31" s="55"/>
      <c r="X31" s="55"/>
      <c r="Y31" s="55"/>
      <c r="Z31" s="55"/>
      <c r="AB31" s="55"/>
      <c r="AC31" s="55"/>
      <c r="AD31" s="55"/>
      <c r="AF31" s="55"/>
    </row>
    <row r="32" spans="1:32" x14ac:dyDescent="0.3">
      <c r="B32" s="21"/>
      <c r="C32" s="1"/>
      <c r="D32" s="72" t="s">
        <v>49</v>
      </c>
      <c r="E32" s="65"/>
      <c r="F32" s="15">
        <v>-0.08</v>
      </c>
      <c r="G32" s="15">
        <f>H32</f>
        <v>0.86</v>
      </c>
      <c r="H32" s="15">
        <v>0.86</v>
      </c>
      <c r="I32" s="58"/>
      <c r="J32" s="15">
        <f>J31/F31-1</f>
        <v>1.6944996686547382</v>
      </c>
      <c r="K32" s="15">
        <f>K31/G31-1</f>
        <v>1.1201325600662799</v>
      </c>
      <c r="L32" s="15">
        <f>L31/H31-1</f>
        <v>1.1201325600662799</v>
      </c>
      <c r="M32" s="58"/>
      <c r="N32" s="15">
        <f>N31/J31-1</f>
        <v>0.66404328578455485</v>
      </c>
      <c r="O32" s="15">
        <f>O31/K31-1</f>
        <v>0.82883939038686982</v>
      </c>
      <c r="P32" s="15">
        <f>P31/L31-1</f>
        <v>0.82883939038686982</v>
      </c>
      <c r="Q32" s="58"/>
      <c r="R32" s="162">
        <f>R31/N31-1</f>
        <v>0.63189476795743427</v>
      </c>
      <c r="T32" s="55"/>
      <c r="U32" s="55"/>
      <c r="V32" s="55"/>
      <c r="W32" s="55"/>
      <c r="X32" s="55"/>
      <c r="Y32" s="55"/>
      <c r="Z32" s="55"/>
      <c r="AB32" s="55"/>
      <c r="AC32" s="55"/>
      <c r="AD32" s="55"/>
      <c r="AF32" s="55"/>
    </row>
    <row r="33" spans="1:32" x14ac:dyDescent="0.3">
      <c r="B33" s="21"/>
      <c r="C33" s="1"/>
      <c r="D33" s="71" t="s">
        <v>105</v>
      </c>
      <c r="E33" s="65"/>
      <c r="F33" s="16">
        <v>175</v>
      </c>
      <c r="G33" s="17">
        <f>H33-F33</f>
        <v>331</v>
      </c>
      <c r="H33" s="16">
        <v>506</v>
      </c>
      <c r="I33" s="58"/>
      <c r="J33" s="16">
        <v>385</v>
      </c>
      <c r="K33" s="17">
        <f>L33-J33</f>
        <v>357</v>
      </c>
      <c r="L33" s="16">
        <v>742</v>
      </c>
      <c r="M33" s="58"/>
      <c r="N33" s="16">
        <v>362</v>
      </c>
      <c r="O33" s="17">
        <f>P33-N33</f>
        <v>511</v>
      </c>
      <c r="P33" s="16">
        <v>873</v>
      </c>
      <c r="Q33" s="58"/>
      <c r="R33" s="19">
        <v>592</v>
      </c>
      <c r="T33" s="55"/>
      <c r="U33" s="55"/>
      <c r="V33" s="55"/>
      <c r="W33" s="55"/>
      <c r="X33" s="55"/>
      <c r="Y33" s="55"/>
      <c r="Z33" s="55"/>
      <c r="AB33" s="55"/>
      <c r="AC33" s="55"/>
      <c r="AD33" s="55"/>
      <c r="AF33" s="55"/>
    </row>
    <row r="34" spans="1:32" x14ac:dyDescent="0.3">
      <c r="B34" s="21"/>
      <c r="C34" s="1"/>
      <c r="D34" s="72" t="s">
        <v>49</v>
      </c>
      <c r="E34" s="65"/>
      <c r="F34" s="15">
        <v>3.82</v>
      </c>
      <c r="G34" s="15">
        <v>2.36</v>
      </c>
      <c r="H34" s="15">
        <v>2.77</v>
      </c>
      <c r="I34" s="58"/>
      <c r="J34" s="15">
        <f>J33/F33-1</f>
        <v>1.2000000000000002</v>
      </c>
      <c r="K34" s="15">
        <f>K33/G33-1</f>
        <v>7.8549848942598199E-2</v>
      </c>
      <c r="L34" s="15">
        <f>L33/H33-1</f>
        <v>0.46640316205533594</v>
      </c>
      <c r="M34" s="58"/>
      <c r="N34" s="15">
        <f>N33/J33-1</f>
        <v>-5.974025974025976E-2</v>
      </c>
      <c r="O34" s="15">
        <f>O33/K33-1</f>
        <v>0.43137254901960786</v>
      </c>
      <c r="P34" s="15">
        <f>P33/L33-1</f>
        <v>0.17654986522911043</v>
      </c>
      <c r="Q34" s="58"/>
      <c r="R34" s="162">
        <f>R33/N33-1</f>
        <v>0.63535911602209949</v>
      </c>
      <c r="T34" s="55"/>
      <c r="U34" s="55"/>
      <c r="V34" s="55"/>
      <c r="W34" s="55"/>
      <c r="X34" s="55"/>
      <c r="Y34" s="55"/>
      <c r="Z34" s="55"/>
      <c r="AB34" s="55"/>
      <c r="AC34" s="55"/>
      <c r="AD34" s="55"/>
      <c r="AF34" s="55"/>
    </row>
    <row r="35" spans="1:32" ht="16" x14ac:dyDescent="0.3">
      <c r="B35" s="21"/>
      <c r="C35" s="1"/>
      <c r="D35" s="71" t="s">
        <v>219</v>
      </c>
      <c r="E35" s="65"/>
      <c r="F35" s="200">
        <v>2.2000000000000002</v>
      </c>
      <c r="G35" s="54">
        <f>H35</f>
        <v>3.1</v>
      </c>
      <c r="H35" s="195">
        <v>3.1</v>
      </c>
      <c r="I35" s="58"/>
      <c r="J35" s="195">
        <v>3.85</v>
      </c>
      <c r="K35" s="54">
        <f>L35</f>
        <v>4.3600000000000003</v>
      </c>
      <c r="L35" s="195">
        <v>4.3600000000000003</v>
      </c>
      <c r="M35" s="58"/>
      <c r="N35" s="195">
        <v>4.8</v>
      </c>
      <c r="O35" s="54">
        <f>P35</f>
        <v>5.3</v>
      </c>
      <c r="P35" s="195">
        <v>5.3</v>
      </c>
      <c r="Q35" s="58"/>
      <c r="R35" s="209">
        <v>5.9</v>
      </c>
      <c r="T35" s="55"/>
      <c r="U35" s="55"/>
      <c r="V35" s="55"/>
      <c r="W35" s="55"/>
      <c r="X35" s="55"/>
      <c r="Y35" s="55"/>
      <c r="Z35" s="55"/>
      <c r="AB35" s="55"/>
      <c r="AC35" s="55"/>
      <c r="AD35" s="55"/>
      <c r="AF35" s="55"/>
    </row>
    <row r="36" spans="1:32" ht="16" x14ac:dyDescent="0.3">
      <c r="B36" s="21"/>
      <c r="C36" s="1"/>
      <c r="D36" s="71" t="s">
        <v>220</v>
      </c>
      <c r="E36" s="65"/>
      <c r="F36" s="201" t="s">
        <v>27</v>
      </c>
      <c r="G36" s="202">
        <f>H36</f>
        <v>3.1E-2</v>
      </c>
      <c r="H36" s="202">
        <v>3.1E-2</v>
      </c>
      <c r="I36" s="203"/>
      <c r="J36" s="202">
        <v>3.1E-2</v>
      </c>
      <c r="K36" s="202">
        <f>L36</f>
        <v>2.5000000000000001E-2</v>
      </c>
      <c r="L36" s="202">
        <v>2.5000000000000001E-2</v>
      </c>
      <c r="M36" s="203"/>
      <c r="N36" s="202">
        <v>2.5000000000000001E-2</v>
      </c>
      <c r="O36" s="202">
        <f>P36</f>
        <v>3.1E-2</v>
      </c>
      <c r="P36" s="202">
        <v>3.1E-2</v>
      </c>
      <c r="Q36" s="203"/>
      <c r="R36" s="210">
        <v>3.2000000000000001E-2</v>
      </c>
      <c r="T36" s="55"/>
      <c r="U36" s="55"/>
      <c r="V36" s="55"/>
      <c r="W36" s="55"/>
      <c r="X36" s="55"/>
      <c r="Y36" s="55"/>
      <c r="Z36" s="55"/>
      <c r="AB36" s="55"/>
      <c r="AC36" s="55"/>
      <c r="AD36" s="55"/>
      <c r="AF36" s="55"/>
    </row>
    <row r="37" spans="1:32" ht="14.5" x14ac:dyDescent="0.3">
      <c r="B37" s="21"/>
      <c r="C37" s="1"/>
      <c r="D37" s="71" t="s">
        <v>228</v>
      </c>
      <c r="E37" s="65"/>
      <c r="F37" s="201" t="s">
        <v>27</v>
      </c>
      <c r="G37" s="202" t="s">
        <v>27</v>
      </c>
      <c r="H37" s="202" t="s">
        <v>27</v>
      </c>
      <c r="I37" s="203"/>
      <c r="J37" s="202" t="s">
        <v>27</v>
      </c>
      <c r="K37" s="202" t="s">
        <v>27</v>
      </c>
      <c r="L37" s="202" t="s">
        <v>27</v>
      </c>
      <c r="M37" s="203"/>
      <c r="N37" s="202">
        <v>6.6000000000000003E-2</v>
      </c>
      <c r="O37" s="202">
        <v>3.5999999999999997E-2</v>
      </c>
      <c r="P37" s="202">
        <v>4.8000000000000001E-2</v>
      </c>
      <c r="Q37" s="203"/>
      <c r="R37" s="210">
        <v>3.9E-2</v>
      </c>
      <c r="T37" s="55"/>
      <c r="U37" s="55"/>
      <c r="V37" s="55"/>
      <c r="W37" s="55"/>
      <c r="X37" s="55"/>
      <c r="Y37" s="55"/>
      <c r="Z37" s="55"/>
      <c r="AB37" s="55"/>
      <c r="AC37" s="55"/>
      <c r="AD37" s="55"/>
      <c r="AF37" s="55"/>
    </row>
    <row r="38" spans="1:32" x14ac:dyDescent="0.3">
      <c r="A38" s="120"/>
      <c r="B38" s="21"/>
      <c r="C38" s="1"/>
      <c r="D38" s="71" t="s">
        <v>15</v>
      </c>
      <c r="E38" s="65"/>
      <c r="F38" s="16">
        <v>8</v>
      </c>
      <c r="G38" s="17">
        <f>H38-F38</f>
        <v>20</v>
      </c>
      <c r="H38" s="16">
        <v>28</v>
      </c>
      <c r="I38" s="58"/>
      <c r="J38" s="16">
        <v>35</v>
      </c>
      <c r="K38" s="17">
        <f>L38-J38</f>
        <v>48</v>
      </c>
      <c r="L38" s="16">
        <v>83</v>
      </c>
      <c r="M38" s="58"/>
      <c r="N38" s="16">
        <v>43</v>
      </c>
      <c r="O38" s="17">
        <f>P38-N38</f>
        <v>64</v>
      </c>
      <c r="P38" s="16">
        <v>107</v>
      </c>
      <c r="Q38" s="58"/>
      <c r="R38" s="19">
        <v>82</v>
      </c>
      <c r="T38" s="55"/>
      <c r="U38" s="55"/>
      <c r="V38" s="55"/>
      <c r="W38" s="55"/>
      <c r="X38" s="55"/>
      <c r="Y38" s="55"/>
      <c r="Z38" s="55"/>
      <c r="AB38" s="55"/>
      <c r="AC38" s="55"/>
      <c r="AD38" s="55"/>
      <c r="AF38" s="55"/>
    </row>
    <row r="39" spans="1:32" ht="12.75" customHeight="1" x14ac:dyDescent="0.3">
      <c r="A39" s="120"/>
      <c r="B39" s="21"/>
      <c r="C39" s="36"/>
      <c r="D39" s="72" t="s">
        <v>16</v>
      </c>
      <c r="E39" s="65"/>
      <c r="F39" s="15" t="s">
        <v>27</v>
      </c>
      <c r="G39" s="15" t="s">
        <v>27</v>
      </c>
      <c r="H39" s="15">
        <v>2.11</v>
      </c>
      <c r="I39" s="58"/>
      <c r="J39" s="15">
        <f>J38/F38-1</f>
        <v>3.375</v>
      </c>
      <c r="K39" s="15">
        <f>K38/G38-1</f>
        <v>1.4</v>
      </c>
      <c r="L39" s="15">
        <f>L38/H38-1</f>
        <v>1.9642857142857144</v>
      </c>
      <c r="M39" s="58"/>
      <c r="N39" s="15">
        <f>N38/J38-1</f>
        <v>0.22857142857142865</v>
      </c>
      <c r="O39" s="15">
        <f>O38/K38-1</f>
        <v>0.33333333333333326</v>
      </c>
      <c r="P39" s="15">
        <f>P38/L38-1</f>
        <v>0.28915662650602414</v>
      </c>
      <c r="Q39" s="58"/>
      <c r="R39" s="162">
        <f>R38/N38-1</f>
        <v>0.90697674418604657</v>
      </c>
      <c r="T39" s="55"/>
      <c r="U39" s="55"/>
      <c r="V39" s="55"/>
      <c r="W39" s="55"/>
      <c r="X39" s="55"/>
      <c r="Y39" s="55"/>
      <c r="Z39" s="55"/>
      <c r="AB39" s="55"/>
      <c r="AC39" s="55"/>
      <c r="AD39" s="55"/>
      <c r="AF39" s="55"/>
    </row>
    <row r="40" spans="1:32" x14ac:dyDescent="0.3">
      <c r="A40" s="120"/>
      <c r="B40" s="21"/>
      <c r="C40" s="1"/>
      <c r="D40" s="72" t="s">
        <v>17</v>
      </c>
      <c r="E40" s="65"/>
      <c r="F40" s="15" t="s">
        <v>27</v>
      </c>
      <c r="G40" s="15" t="s">
        <v>27</v>
      </c>
      <c r="H40" s="15">
        <v>2.2200000000000002</v>
      </c>
      <c r="I40" s="58"/>
      <c r="J40" s="15">
        <v>3.63</v>
      </c>
      <c r="K40" s="15">
        <v>1.65</v>
      </c>
      <c r="L40" s="15">
        <v>2.21</v>
      </c>
      <c r="M40" s="58"/>
      <c r="N40" s="15">
        <v>0.31</v>
      </c>
      <c r="O40" s="15">
        <v>0.35</v>
      </c>
      <c r="P40" s="15">
        <v>0.31</v>
      </c>
      <c r="Q40" s="58"/>
      <c r="R40" s="162">
        <v>0.93</v>
      </c>
      <c r="T40" s="55"/>
      <c r="U40" s="55"/>
      <c r="V40" s="55"/>
      <c r="W40" s="55"/>
      <c r="X40" s="55"/>
      <c r="Y40" s="55"/>
      <c r="Z40" s="55"/>
      <c r="AB40" s="55"/>
      <c r="AC40" s="55"/>
      <c r="AD40" s="55"/>
      <c r="AF40" s="55"/>
    </row>
    <row r="41" spans="1:32" x14ac:dyDescent="0.3">
      <c r="A41" s="120"/>
      <c r="B41" s="21"/>
      <c r="C41" s="1"/>
      <c r="D41" s="71" t="s">
        <v>23</v>
      </c>
      <c r="E41" s="65"/>
      <c r="F41" s="16">
        <v>-14</v>
      </c>
      <c r="G41" s="17">
        <f>H41-F41</f>
        <v>-7</v>
      </c>
      <c r="H41" s="16">
        <v>-21</v>
      </c>
      <c r="I41" s="58"/>
      <c r="J41" s="16">
        <v>-11</v>
      </c>
      <c r="K41" s="17">
        <f>L41-J41</f>
        <v>1</v>
      </c>
      <c r="L41" s="16">
        <v>-10</v>
      </c>
      <c r="M41" s="58"/>
      <c r="N41" s="16">
        <v>-15</v>
      </c>
      <c r="O41" s="17">
        <f>P41-N41</f>
        <v>-5</v>
      </c>
      <c r="P41" s="16">
        <v>-20</v>
      </c>
      <c r="Q41" s="58"/>
      <c r="R41" s="19">
        <v>-19</v>
      </c>
      <c r="T41" s="55"/>
      <c r="U41" s="55"/>
      <c r="V41" s="55"/>
      <c r="W41" s="55"/>
      <c r="X41" s="55"/>
      <c r="Y41" s="55"/>
      <c r="Z41" s="55"/>
      <c r="AB41" s="55"/>
      <c r="AC41" s="55"/>
      <c r="AD41" s="55"/>
      <c r="AF41" s="55"/>
    </row>
    <row r="42" spans="1:32" x14ac:dyDescent="0.3">
      <c r="A42" s="120"/>
      <c r="B42" s="21"/>
      <c r="C42" s="1"/>
      <c r="D42" s="72" t="s">
        <v>212</v>
      </c>
      <c r="E42" s="65"/>
      <c r="F42" s="49">
        <f>F41/F38</f>
        <v>-1.75</v>
      </c>
      <c r="G42" s="49">
        <f>G41/G38</f>
        <v>-0.35</v>
      </c>
      <c r="H42" s="15">
        <f>H41/H38</f>
        <v>-0.75</v>
      </c>
      <c r="I42" s="58"/>
      <c r="J42" s="49">
        <f>J41/J38</f>
        <v>-0.31428571428571428</v>
      </c>
      <c r="K42" s="49">
        <f>K41/K38</f>
        <v>2.0833333333333332E-2</v>
      </c>
      <c r="L42" s="15">
        <f>L41/L38</f>
        <v>-0.12048192771084337</v>
      </c>
      <c r="M42" s="58"/>
      <c r="N42" s="49">
        <f>N41/N38</f>
        <v>-0.34883720930232559</v>
      </c>
      <c r="O42" s="49">
        <f>O41/O38</f>
        <v>-7.8125E-2</v>
      </c>
      <c r="P42" s="15">
        <f>P41/P38</f>
        <v>-0.18691588785046728</v>
      </c>
      <c r="Q42" s="58"/>
      <c r="R42" s="162">
        <f>R41/R38</f>
        <v>-0.23170731707317074</v>
      </c>
      <c r="T42" s="55"/>
      <c r="U42" s="55"/>
      <c r="V42" s="55"/>
      <c r="W42" s="55"/>
      <c r="X42" s="55"/>
      <c r="Y42" s="55"/>
      <c r="Z42" s="55"/>
      <c r="AB42" s="55"/>
      <c r="AC42" s="55"/>
      <c r="AD42" s="55"/>
      <c r="AF42" s="55"/>
    </row>
    <row r="43" spans="1:32" x14ac:dyDescent="0.3">
      <c r="A43" s="120"/>
      <c r="B43" s="21"/>
      <c r="C43" s="1"/>
      <c r="D43" s="72"/>
      <c r="E43" s="65"/>
      <c r="F43" s="49"/>
      <c r="G43" s="49"/>
      <c r="H43" s="15"/>
      <c r="I43" s="58"/>
      <c r="J43" s="49"/>
      <c r="K43" s="49"/>
      <c r="L43" s="15"/>
      <c r="M43" s="58"/>
      <c r="N43" s="49"/>
      <c r="O43" s="49"/>
      <c r="P43" s="15"/>
      <c r="Q43" s="58"/>
      <c r="R43" s="162"/>
      <c r="T43" s="55"/>
      <c r="U43" s="55"/>
      <c r="V43" s="55"/>
      <c r="W43" s="55"/>
      <c r="X43" s="55"/>
      <c r="Y43" s="55"/>
      <c r="Z43" s="55"/>
      <c r="AB43" s="55"/>
      <c r="AC43" s="55"/>
      <c r="AD43" s="55"/>
      <c r="AF43" s="55"/>
    </row>
    <row r="44" spans="1:32" x14ac:dyDescent="0.3">
      <c r="A44" s="1"/>
      <c r="B44" s="21"/>
      <c r="C44" s="1"/>
      <c r="D44" s="70" t="s">
        <v>106</v>
      </c>
      <c r="E44" s="86"/>
      <c r="F44" s="12"/>
      <c r="G44" s="12"/>
      <c r="H44" s="12"/>
      <c r="I44" s="58"/>
      <c r="J44" s="12"/>
      <c r="K44" s="12"/>
      <c r="L44" s="12"/>
      <c r="M44" s="58"/>
      <c r="N44" s="12"/>
      <c r="O44" s="12"/>
      <c r="P44" s="12"/>
      <c r="Q44" s="58"/>
      <c r="R44" s="163"/>
      <c r="T44" s="55"/>
      <c r="U44" s="55"/>
      <c r="V44" s="55"/>
      <c r="W44" s="55"/>
      <c r="X44" s="55"/>
      <c r="Y44" s="55"/>
      <c r="Z44" s="55"/>
      <c r="AB44" s="55"/>
      <c r="AC44" s="55"/>
      <c r="AD44" s="55"/>
      <c r="AF44" s="55"/>
    </row>
    <row r="45" spans="1:32" x14ac:dyDescent="0.3">
      <c r="A45" s="1"/>
      <c r="B45" s="21"/>
      <c r="C45" s="1"/>
      <c r="D45" s="71" t="s">
        <v>101</v>
      </c>
      <c r="E45" s="65"/>
      <c r="F45" s="199">
        <v>0</v>
      </c>
      <c r="G45" s="199">
        <v>0</v>
      </c>
      <c r="H45" s="195">
        <v>3.29</v>
      </c>
      <c r="I45" s="58"/>
      <c r="J45" s="195">
        <v>1.6559999999999999</v>
      </c>
      <c r="K45" s="197">
        <f>L45-J45</f>
        <v>2.2350000000000003</v>
      </c>
      <c r="L45" s="195">
        <v>3.891</v>
      </c>
      <c r="M45" s="58"/>
      <c r="N45" s="195">
        <v>2.3359999999999999</v>
      </c>
      <c r="O45" s="17">
        <f>P45-N45</f>
        <v>2.464</v>
      </c>
      <c r="P45" s="195">
        <v>4.8</v>
      </c>
      <c r="Q45" s="58"/>
      <c r="R45" s="209">
        <v>2.613</v>
      </c>
      <c r="T45" s="55"/>
      <c r="U45" s="55"/>
      <c r="V45" s="55"/>
      <c r="W45" s="55"/>
      <c r="X45" s="55"/>
      <c r="Y45" s="55"/>
      <c r="Z45" s="55"/>
      <c r="AB45" s="55"/>
      <c r="AC45" s="55"/>
      <c r="AD45" s="55"/>
      <c r="AF45" s="55"/>
    </row>
    <row r="46" spans="1:32" x14ac:dyDescent="0.3">
      <c r="A46" s="1"/>
      <c r="B46" s="21"/>
      <c r="C46" s="1"/>
      <c r="D46" s="72" t="s">
        <v>16</v>
      </c>
      <c r="E46" s="65"/>
      <c r="F46" s="15" t="s">
        <v>27</v>
      </c>
      <c r="G46" s="15" t="s">
        <v>27</v>
      </c>
      <c r="H46" s="15" t="s">
        <v>27</v>
      </c>
      <c r="I46" s="58"/>
      <c r="J46" s="15" t="s">
        <v>27</v>
      </c>
      <c r="K46" s="15" t="s">
        <v>27</v>
      </c>
      <c r="L46" s="15">
        <f>L45/H45-1</f>
        <v>0.18267477203647409</v>
      </c>
      <c r="M46" s="58"/>
      <c r="N46" s="15">
        <f>N45/J45-1</f>
        <v>0.41062801932367154</v>
      </c>
      <c r="O46" s="15">
        <f>O45/K45-1</f>
        <v>0.10246085011185668</v>
      </c>
      <c r="P46" s="15">
        <f>P45/L45-1</f>
        <v>0.23361603700848099</v>
      </c>
      <c r="Q46" s="58"/>
      <c r="R46" s="162">
        <f>R45/N45-1</f>
        <v>0.11857876712328763</v>
      </c>
      <c r="T46" s="55"/>
      <c r="U46" s="55"/>
      <c r="V46" s="55"/>
      <c r="W46" s="55"/>
      <c r="X46" s="55"/>
      <c r="Y46" s="55"/>
      <c r="Z46" s="55"/>
      <c r="AB46" s="55"/>
      <c r="AC46" s="55"/>
      <c r="AD46" s="55"/>
      <c r="AF46" s="55"/>
    </row>
    <row r="47" spans="1:32" x14ac:dyDescent="0.3">
      <c r="A47" s="1"/>
      <c r="B47" s="21"/>
      <c r="C47" s="1"/>
      <c r="D47" s="72" t="s">
        <v>17</v>
      </c>
      <c r="E47" s="65"/>
      <c r="F47" s="15" t="s">
        <v>27</v>
      </c>
      <c r="G47" s="15" t="s">
        <v>27</v>
      </c>
      <c r="H47" s="15" t="s">
        <v>27</v>
      </c>
      <c r="I47" s="58"/>
      <c r="J47" s="15" t="s">
        <v>27</v>
      </c>
      <c r="K47" s="15" t="s">
        <v>27</v>
      </c>
      <c r="L47" s="15">
        <v>1</v>
      </c>
      <c r="M47" s="58"/>
      <c r="N47" s="15">
        <v>1.02</v>
      </c>
      <c r="O47" s="15">
        <v>0.75</v>
      </c>
      <c r="P47" s="15">
        <v>0.85</v>
      </c>
      <c r="Q47" s="58"/>
      <c r="R47" s="162">
        <v>0.52</v>
      </c>
      <c r="T47" s="55"/>
      <c r="U47" s="55"/>
      <c r="V47" s="55"/>
      <c r="W47" s="55"/>
      <c r="X47" s="55"/>
      <c r="Y47" s="55"/>
      <c r="Z47" s="55"/>
      <c r="AB47" s="55"/>
      <c r="AC47" s="55"/>
      <c r="AD47" s="55"/>
      <c r="AF47" s="55"/>
    </row>
    <row r="48" spans="1:32" ht="14.5" x14ac:dyDescent="0.3">
      <c r="A48" s="1"/>
      <c r="B48" s="21"/>
      <c r="C48" s="1"/>
      <c r="D48" s="71" t="s">
        <v>217</v>
      </c>
      <c r="E48" s="65"/>
      <c r="F48" s="199">
        <v>0</v>
      </c>
      <c r="G48" s="199">
        <v>0</v>
      </c>
      <c r="H48" s="16">
        <v>177.82</v>
      </c>
      <c r="I48" s="58"/>
      <c r="J48" s="16">
        <v>114.9</v>
      </c>
      <c r="K48" s="17">
        <f>L48-J48</f>
        <v>106.13999999999999</v>
      </c>
      <c r="L48" s="16">
        <v>221.04</v>
      </c>
      <c r="M48" s="58"/>
      <c r="N48" s="16">
        <v>109.47</v>
      </c>
      <c r="O48" s="17">
        <f>P48-N48</f>
        <v>106.53</v>
      </c>
      <c r="P48" s="16">
        <v>216</v>
      </c>
      <c r="Q48" s="58"/>
      <c r="R48" s="19">
        <v>117.925</v>
      </c>
      <c r="T48" s="55"/>
      <c r="U48" s="55"/>
      <c r="V48" s="55"/>
      <c r="W48" s="55"/>
      <c r="X48" s="55"/>
      <c r="Y48" s="55"/>
      <c r="Z48" s="55"/>
      <c r="AB48" s="55"/>
      <c r="AC48" s="55"/>
      <c r="AD48" s="55"/>
      <c r="AF48" s="55"/>
    </row>
    <row r="49" spans="1:32" x14ac:dyDescent="0.3">
      <c r="A49" s="1"/>
      <c r="B49" s="21"/>
      <c r="C49" s="1"/>
      <c r="D49" s="72" t="s">
        <v>49</v>
      </c>
      <c r="E49" s="65"/>
      <c r="F49" s="15" t="s">
        <v>27</v>
      </c>
      <c r="G49" s="15" t="s">
        <v>27</v>
      </c>
      <c r="H49" s="15" t="s">
        <v>27</v>
      </c>
      <c r="I49" s="58"/>
      <c r="J49" s="15" t="s">
        <v>27</v>
      </c>
      <c r="K49" s="15" t="s">
        <v>27</v>
      </c>
      <c r="L49" s="15">
        <f>L48/H48-1</f>
        <v>0.24305477449105828</v>
      </c>
      <c r="M49" s="58"/>
      <c r="N49" s="15">
        <f>N48/J48-1</f>
        <v>-4.7258485639686709E-2</v>
      </c>
      <c r="O49" s="15">
        <f>O48/K48-1</f>
        <v>3.6743923120408084E-3</v>
      </c>
      <c r="P49" s="15">
        <f>P48/L48-1</f>
        <v>-2.2801302931596101E-2</v>
      </c>
      <c r="Q49" s="58"/>
      <c r="R49" s="162">
        <f>R48/N48-1</f>
        <v>7.7235772357723498E-2</v>
      </c>
      <c r="T49" s="55"/>
      <c r="U49" s="55"/>
      <c r="V49" s="55"/>
      <c r="W49" s="55"/>
      <c r="X49" s="55"/>
      <c r="Y49" s="55"/>
      <c r="Z49" s="55"/>
      <c r="AB49" s="55"/>
      <c r="AC49" s="55"/>
      <c r="AD49" s="55"/>
      <c r="AF49" s="55"/>
    </row>
    <row r="50" spans="1:32" x14ac:dyDescent="0.3">
      <c r="A50" s="1"/>
      <c r="B50" s="21"/>
      <c r="C50" s="1"/>
      <c r="D50" s="72" t="s">
        <v>102</v>
      </c>
      <c r="E50" s="65"/>
      <c r="F50" s="15" t="s">
        <v>27</v>
      </c>
      <c r="G50" s="15" t="s">
        <v>27</v>
      </c>
      <c r="H50" s="15" t="s">
        <v>27</v>
      </c>
      <c r="I50" s="58"/>
      <c r="J50" s="15" t="s">
        <v>27</v>
      </c>
      <c r="K50" s="15" t="s">
        <v>27</v>
      </c>
      <c r="L50" s="15">
        <v>0.24</v>
      </c>
      <c r="M50" s="58"/>
      <c r="N50" s="15">
        <v>-0.05</v>
      </c>
      <c r="O50" s="15">
        <v>0</v>
      </c>
      <c r="P50" s="15">
        <v>-0.02</v>
      </c>
      <c r="Q50" s="58"/>
      <c r="R50" s="162">
        <v>7.7235772357723498E-2</v>
      </c>
      <c r="T50" s="55"/>
      <c r="U50" s="55"/>
      <c r="V50" s="55"/>
      <c r="W50" s="55"/>
      <c r="X50" s="55"/>
      <c r="Y50" s="55"/>
      <c r="Z50" s="55"/>
      <c r="AB50" s="55"/>
      <c r="AC50" s="55"/>
      <c r="AD50" s="55"/>
      <c r="AF50" s="55"/>
    </row>
    <row r="51" spans="1:32" ht="14.5" x14ac:dyDescent="0.3">
      <c r="A51" s="120"/>
      <c r="B51" s="21"/>
      <c r="C51" s="1"/>
      <c r="D51" s="71" t="s">
        <v>218</v>
      </c>
      <c r="E51" s="65"/>
      <c r="F51" s="199">
        <v>0</v>
      </c>
      <c r="G51" s="199">
        <v>0</v>
      </c>
      <c r="H51" s="16">
        <v>56</v>
      </c>
      <c r="I51" s="58"/>
      <c r="J51" s="16">
        <v>34</v>
      </c>
      <c r="K51" s="17">
        <f>L51-J51</f>
        <v>51</v>
      </c>
      <c r="L51" s="16">
        <v>85</v>
      </c>
      <c r="M51" s="58"/>
      <c r="N51" s="16">
        <v>65</v>
      </c>
      <c r="O51" s="17">
        <f>P51-N51</f>
        <v>121</v>
      </c>
      <c r="P51" s="16">
        <v>186</v>
      </c>
      <c r="Q51" s="58"/>
      <c r="R51" s="19">
        <v>120</v>
      </c>
      <c r="T51" s="55"/>
      <c r="U51" s="55"/>
      <c r="V51" s="55"/>
      <c r="W51" s="55"/>
      <c r="X51" s="55"/>
      <c r="Y51" s="55"/>
      <c r="Z51" s="55"/>
      <c r="AB51" s="55"/>
      <c r="AC51" s="55"/>
      <c r="AD51" s="55"/>
      <c r="AF51" s="55"/>
    </row>
    <row r="52" spans="1:32" x14ac:dyDescent="0.3">
      <c r="A52" s="120"/>
      <c r="B52" s="21"/>
      <c r="C52" s="1"/>
      <c r="D52" s="72" t="s">
        <v>16</v>
      </c>
      <c r="E52" s="65"/>
      <c r="F52" s="15" t="s">
        <v>27</v>
      </c>
      <c r="G52" s="15" t="s">
        <v>27</v>
      </c>
      <c r="H52" s="15" t="s">
        <v>27</v>
      </c>
      <c r="I52" s="58"/>
      <c r="J52" s="15" t="s">
        <v>27</v>
      </c>
      <c r="K52" s="15" t="s">
        <v>27</v>
      </c>
      <c r="L52" s="15">
        <f>L51/H51-1</f>
        <v>0.51785714285714279</v>
      </c>
      <c r="M52" s="58"/>
      <c r="N52" s="15">
        <f>N51/J51-1</f>
        <v>0.91176470588235303</v>
      </c>
      <c r="O52" s="15">
        <f>O51/K51-1</f>
        <v>1.3725490196078431</v>
      </c>
      <c r="P52" s="15">
        <f>P51/L51-1</f>
        <v>1.1882352941176473</v>
      </c>
      <c r="Q52" s="58"/>
      <c r="R52" s="162">
        <f>R51/N51-1</f>
        <v>0.84615384615384626</v>
      </c>
      <c r="T52" s="55"/>
      <c r="U52" s="55"/>
      <c r="V52" s="55"/>
      <c r="W52" s="55"/>
      <c r="X52" s="55"/>
      <c r="Y52" s="55"/>
      <c r="Z52" s="55"/>
      <c r="AB52" s="55"/>
      <c r="AC52" s="55"/>
      <c r="AD52" s="55"/>
      <c r="AF52" s="55"/>
    </row>
    <row r="53" spans="1:32" x14ac:dyDescent="0.3">
      <c r="A53" s="120"/>
      <c r="B53" s="21"/>
      <c r="C53" s="1"/>
      <c r="D53" s="72" t="s">
        <v>17</v>
      </c>
      <c r="E53" s="65"/>
      <c r="F53" s="15" t="s">
        <v>27</v>
      </c>
      <c r="G53" s="15" t="s">
        <v>27</v>
      </c>
      <c r="H53" s="15" t="s">
        <v>27</v>
      </c>
      <c r="I53" s="58"/>
      <c r="J53" s="15" t="s">
        <v>27</v>
      </c>
      <c r="K53" s="15" t="s">
        <v>27</v>
      </c>
      <c r="L53" s="15">
        <v>1.54</v>
      </c>
      <c r="M53" s="58"/>
      <c r="N53" s="15">
        <v>1.76</v>
      </c>
      <c r="O53" s="15">
        <v>2.74</v>
      </c>
      <c r="P53" s="15">
        <v>2.38</v>
      </c>
      <c r="Q53" s="58"/>
      <c r="R53" s="162">
        <v>1.51</v>
      </c>
      <c r="T53" s="55"/>
      <c r="U53" s="55"/>
      <c r="V53" s="55"/>
      <c r="W53" s="55"/>
      <c r="X53" s="55"/>
      <c r="Y53" s="55"/>
      <c r="Z53" s="55"/>
      <c r="AB53" s="55"/>
      <c r="AC53" s="55"/>
      <c r="AD53" s="55"/>
      <c r="AF53" s="55"/>
    </row>
    <row r="54" spans="1:32" x14ac:dyDescent="0.3">
      <c r="A54" s="120"/>
      <c r="B54" s="21"/>
      <c r="C54" s="1"/>
      <c r="D54" s="71" t="s">
        <v>23</v>
      </c>
      <c r="E54" s="65"/>
      <c r="F54" s="199">
        <v>0</v>
      </c>
      <c r="G54" s="199">
        <v>0</v>
      </c>
      <c r="H54" s="16">
        <v>3</v>
      </c>
      <c r="I54" s="58"/>
      <c r="J54" s="16">
        <v>4</v>
      </c>
      <c r="K54" s="17">
        <f>L54-J54</f>
        <v>4</v>
      </c>
      <c r="L54" s="16">
        <v>8</v>
      </c>
      <c r="M54" s="58"/>
      <c r="N54" s="16">
        <v>9</v>
      </c>
      <c r="O54" s="17">
        <f>P54-N54</f>
        <v>8</v>
      </c>
      <c r="P54" s="16">
        <v>17</v>
      </c>
      <c r="Q54" s="58"/>
      <c r="R54" s="19">
        <v>7</v>
      </c>
      <c r="T54" s="55"/>
      <c r="U54" s="55"/>
      <c r="V54" s="55"/>
      <c r="W54" s="55"/>
      <c r="X54" s="55"/>
      <c r="Y54" s="55"/>
      <c r="Z54" s="55"/>
      <c r="AB54" s="55"/>
      <c r="AC54" s="55"/>
      <c r="AD54" s="55"/>
      <c r="AF54" s="55"/>
    </row>
    <row r="55" spans="1:32" x14ac:dyDescent="0.3">
      <c r="A55" s="1"/>
      <c r="B55" s="21"/>
      <c r="C55" s="1"/>
      <c r="D55" s="72" t="s">
        <v>99</v>
      </c>
      <c r="E55" s="65"/>
      <c r="F55" s="15" t="s">
        <v>27</v>
      </c>
      <c r="G55" s="15" t="s">
        <v>27</v>
      </c>
      <c r="H55" s="15">
        <f>H54/H51</f>
        <v>5.3571428571428568E-2</v>
      </c>
      <c r="I55" s="58"/>
      <c r="J55" s="15">
        <f>J54/J51</f>
        <v>0.11764705882352941</v>
      </c>
      <c r="K55" s="15">
        <f>K54/K51</f>
        <v>7.8431372549019607E-2</v>
      </c>
      <c r="L55" s="15">
        <f>L54/L51</f>
        <v>9.4117647058823528E-2</v>
      </c>
      <c r="M55" s="58"/>
      <c r="N55" s="15">
        <f>N54/N51</f>
        <v>0.13846153846153847</v>
      </c>
      <c r="O55" s="15">
        <f t="shared" ref="O55" si="8">O54/O51</f>
        <v>6.6115702479338845E-2</v>
      </c>
      <c r="P55" s="15">
        <f>P54/P51</f>
        <v>9.1397849462365593E-2</v>
      </c>
      <c r="Q55" s="58"/>
      <c r="R55" s="162">
        <f t="shared" ref="R55" si="9">R54/R51</f>
        <v>5.8333333333333334E-2</v>
      </c>
      <c r="T55" s="55"/>
      <c r="U55" s="55"/>
      <c r="V55" s="55"/>
      <c r="W55" s="55"/>
      <c r="X55" s="55"/>
      <c r="Y55" s="55"/>
      <c r="Z55" s="55"/>
      <c r="AB55" s="55"/>
      <c r="AC55" s="55"/>
      <c r="AD55" s="55"/>
      <c r="AF55" s="55"/>
    </row>
    <row r="56" spans="1:32" x14ac:dyDescent="0.3">
      <c r="A56" s="120"/>
      <c r="B56" s="21"/>
      <c r="C56" s="1"/>
      <c r="D56" s="72"/>
      <c r="E56" s="65"/>
      <c r="F56" s="49"/>
      <c r="G56" s="49"/>
      <c r="H56" s="15"/>
      <c r="I56" s="58"/>
      <c r="J56" s="49"/>
      <c r="K56" s="49"/>
      <c r="L56" s="15"/>
      <c r="M56" s="58"/>
      <c r="N56" s="49"/>
      <c r="O56" s="49"/>
      <c r="P56" s="15"/>
      <c r="Q56" s="58"/>
      <c r="R56" s="162"/>
      <c r="T56" s="55"/>
      <c r="U56" s="55"/>
      <c r="V56" s="55"/>
      <c r="W56" s="55"/>
      <c r="X56" s="55"/>
      <c r="Y56" s="55"/>
      <c r="Z56" s="55"/>
      <c r="AB56" s="55"/>
      <c r="AC56" s="55"/>
      <c r="AD56" s="55"/>
      <c r="AF56" s="55"/>
    </row>
    <row r="57" spans="1:32" ht="14.5" x14ac:dyDescent="0.3">
      <c r="B57" s="21"/>
      <c r="C57" s="1"/>
      <c r="D57" s="70" t="s">
        <v>226</v>
      </c>
      <c r="E57" s="86"/>
      <c r="F57" s="12"/>
      <c r="G57" s="12"/>
      <c r="H57" s="12"/>
      <c r="I57" s="58"/>
      <c r="J57" s="12"/>
      <c r="K57" s="12"/>
      <c r="L57" s="12"/>
      <c r="M57" s="58"/>
      <c r="N57" s="12"/>
      <c r="O57" s="12"/>
      <c r="P57" s="163"/>
      <c r="Q57" s="169"/>
      <c r="R57" s="163"/>
      <c r="T57" s="55"/>
      <c r="U57" s="55"/>
      <c r="V57" s="55"/>
      <c r="W57" s="55"/>
      <c r="X57" s="55"/>
      <c r="Y57" s="55"/>
      <c r="Z57" s="55"/>
      <c r="AB57" s="55"/>
      <c r="AC57" s="55"/>
      <c r="AD57" s="55"/>
      <c r="AF57" s="55"/>
    </row>
    <row r="58" spans="1:32" s="38" customFormat="1" x14ac:dyDescent="0.3">
      <c r="A58" s="121"/>
      <c r="B58" s="37"/>
      <c r="C58" s="1"/>
      <c r="D58" s="71" t="s">
        <v>101</v>
      </c>
      <c r="E58" s="65"/>
      <c r="F58" s="16">
        <v>14.37</v>
      </c>
      <c r="G58" s="17">
        <f>H58-F58</f>
        <v>16.340000000000003</v>
      </c>
      <c r="H58" s="16">
        <v>30.71</v>
      </c>
      <c r="I58" s="58"/>
      <c r="J58" s="16">
        <v>15.926578980383287</v>
      </c>
      <c r="K58" s="17">
        <f>L58-J58</f>
        <v>17.605749363076324</v>
      </c>
      <c r="L58" s="16">
        <v>33.532328343459611</v>
      </c>
      <c r="M58" s="58"/>
      <c r="N58" s="16">
        <v>19</v>
      </c>
      <c r="O58" s="17">
        <f>P58-N58</f>
        <v>22</v>
      </c>
      <c r="P58" s="16">
        <v>41</v>
      </c>
      <c r="Q58" s="58"/>
      <c r="R58" s="19">
        <v>23</v>
      </c>
      <c r="T58" s="55"/>
      <c r="U58" s="55"/>
      <c r="V58" s="55"/>
      <c r="W58" s="55"/>
      <c r="X58" s="55"/>
      <c r="Y58" s="55"/>
      <c r="Z58" s="55"/>
      <c r="AA58" s="1"/>
      <c r="AB58" s="55"/>
      <c r="AC58" s="55"/>
      <c r="AD58" s="55"/>
      <c r="AE58" s="1"/>
      <c r="AF58" s="55"/>
    </row>
    <row r="59" spans="1:32" x14ac:dyDescent="0.3">
      <c r="B59" s="21"/>
      <c r="C59" s="1"/>
      <c r="D59" s="72" t="s">
        <v>16</v>
      </c>
      <c r="E59" s="65"/>
      <c r="F59" s="15" t="s">
        <v>27</v>
      </c>
      <c r="G59" s="15" t="s">
        <v>27</v>
      </c>
      <c r="H59" s="15">
        <v>0.22</v>
      </c>
      <c r="I59" s="58"/>
      <c r="J59" s="15">
        <f t="shared" ref="J59:L59" si="10">J58/F58-1</f>
        <v>0.10832143217698587</v>
      </c>
      <c r="K59" s="15">
        <f t="shared" si="10"/>
        <v>7.7463241314340348E-2</v>
      </c>
      <c r="L59" s="15">
        <f t="shared" si="10"/>
        <v>9.1902583635936397E-2</v>
      </c>
      <c r="M59" s="58"/>
      <c r="N59" s="15">
        <f t="shared" ref="N59" si="11">N58/J58-1</f>
        <v>0.19297433701250188</v>
      </c>
      <c r="O59" s="15">
        <f>O58/K58-1</f>
        <v>0.24959179790094721</v>
      </c>
      <c r="P59" s="15">
        <f t="shared" ref="P59" si="12">P58/L58-1</f>
        <v>0.22270066009290224</v>
      </c>
      <c r="Q59" s="58"/>
      <c r="R59" s="162">
        <f>R58/N58-1</f>
        <v>0.21052631578947367</v>
      </c>
      <c r="T59" s="55"/>
      <c r="U59" s="55"/>
      <c r="V59" s="55"/>
      <c r="W59" s="55"/>
      <c r="X59" s="55"/>
      <c r="Y59" s="55"/>
      <c r="Z59" s="55"/>
      <c r="AB59" s="55"/>
      <c r="AC59" s="55"/>
      <c r="AD59" s="55"/>
      <c r="AF59" s="55"/>
    </row>
    <row r="60" spans="1:32" x14ac:dyDescent="0.3">
      <c r="B60" s="21"/>
      <c r="C60" s="1"/>
      <c r="D60" s="72" t="s">
        <v>17</v>
      </c>
      <c r="E60" s="65"/>
      <c r="F60" s="15" t="s">
        <v>27</v>
      </c>
      <c r="G60" s="15" t="s">
        <v>27</v>
      </c>
      <c r="H60" s="15">
        <v>0.25</v>
      </c>
      <c r="I60" s="58"/>
      <c r="J60" s="15">
        <v>0.31</v>
      </c>
      <c r="K60" s="15">
        <v>0.26</v>
      </c>
      <c r="L60" s="15">
        <v>0.28999999999999998</v>
      </c>
      <c r="M60" s="58"/>
      <c r="N60" s="15">
        <v>0.14000000000000001</v>
      </c>
      <c r="O60" s="15">
        <v>0.15</v>
      </c>
      <c r="P60" s="15">
        <v>0.15</v>
      </c>
      <c r="Q60" s="58"/>
      <c r="R60" s="162">
        <v>0.15</v>
      </c>
      <c r="T60" s="55"/>
      <c r="U60" s="55"/>
      <c r="V60" s="55"/>
      <c r="W60" s="55"/>
      <c r="X60" s="55"/>
      <c r="Y60" s="55"/>
      <c r="Z60" s="55"/>
      <c r="AB60" s="55"/>
      <c r="AC60" s="55"/>
      <c r="AD60" s="55"/>
      <c r="AF60" s="55"/>
    </row>
    <row r="61" spans="1:32" x14ac:dyDescent="0.3">
      <c r="B61" s="21"/>
      <c r="C61" s="1"/>
      <c r="D61" s="71" t="s">
        <v>107</v>
      </c>
      <c r="E61" s="65"/>
      <c r="F61" s="16">
        <v>437</v>
      </c>
      <c r="G61" s="17">
        <f>H61-F61</f>
        <v>487</v>
      </c>
      <c r="H61" s="16">
        <v>924</v>
      </c>
      <c r="I61" s="58"/>
      <c r="J61" s="16">
        <v>464</v>
      </c>
      <c r="K61" s="17">
        <f>L61-J61</f>
        <v>532</v>
      </c>
      <c r="L61" s="16">
        <v>996</v>
      </c>
      <c r="M61" s="58"/>
      <c r="N61" s="16">
        <v>549</v>
      </c>
      <c r="O61" s="17">
        <f>P61-N61</f>
        <v>623</v>
      </c>
      <c r="P61" s="16">
        <v>1172</v>
      </c>
      <c r="Q61" s="58"/>
      <c r="R61" s="19">
        <v>619</v>
      </c>
      <c r="T61" s="55"/>
      <c r="U61" s="55"/>
      <c r="V61" s="55"/>
      <c r="W61" s="55"/>
      <c r="X61" s="55"/>
      <c r="Y61" s="55"/>
      <c r="Z61" s="55"/>
      <c r="AB61" s="55"/>
      <c r="AC61" s="55"/>
      <c r="AD61" s="55"/>
      <c r="AF61" s="55"/>
    </row>
    <row r="62" spans="1:32" x14ac:dyDescent="0.3">
      <c r="B62" s="21"/>
      <c r="C62" s="1"/>
      <c r="D62" s="72" t="s">
        <v>49</v>
      </c>
      <c r="E62" s="65"/>
      <c r="F62" s="15" t="s">
        <v>27</v>
      </c>
      <c r="G62" s="15" t="s">
        <v>27</v>
      </c>
      <c r="H62" s="15">
        <v>0.27</v>
      </c>
      <c r="I62" s="58"/>
      <c r="J62" s="15">
        <f>J61/F61-1</f>
        <v>6.1784897025171537E-2</v>
      </c>
      <c r="K62" s="15">
        <f>K61/G61-1</f>
        <v>9.2402464065708401E-2</v>
      </c>
      <c r="L62" s="15">
        <f>L61/H61-1</f>
        <v>7.7922077922077948E-2</v>
      </c>
      <c r="M62" s="58"/>
      <c r="N62" s="15">
        <f>N61/J61-1</f>
        <v>0.1831896551724137</v>
      </c>
      <c r="O62" s="15">
        <f>O61/K61-1</f>
        <v>0.17105263157894735</v>
      </c>
      <c r="P62" s="15">
        <f>P61/L61-1</f>
        <v>0.17670682730923692</v>
      </c>
      <c r="Q62" s="58"/>
      <c r="R62" s="162">
        <f>R61/N61-1</f>
        <v>0.127504553734062</v>
      </c>
      <c r="T62" s="55"/>
      <c r="U62" s="55"/>
      <c r="V62" s="55"/>
      <c r="W62" s="55"/>
      <c r="X62" s="55"/>
      <c r="Y62" s="55"/>
      <c r="Z62" s="55"/>
      <c r="AB62" s="55"/>
      <c r="AC62" s="55"/>
      <c r="AD62" s="55"/>
      <c r="AF62" s="55"/>
    </row>
    <row r="63" spans="1:32" x14ac:dyDescent="0.3">
      <c r="B63" s="21"/>
      <c r="C63" s="1"/>
      <c r="D63" s="72" t="s">
        <v>102</v>
      </c>
      <c r="E63" s="65"/>
      <c r="F63" s="15" t="s">
        <v>27</v>
      </c>
      <c r="G63" s="15" t="s">
        <v>27</v>
      </c>
      <c r="H63" s="15">
        <v>0.27</v>
      </c>
      <c r="I63" s="58"/>
      <c r="J63" s="15">
        <v>7.0000000000000007E-2</v>
      </c>
      <c r="K63" s="15">
        <v>0.12</v>
      </c>
      <c r="L63" s="15">
        <v>0.09</v>
      </c>
      <c r="M63" s="58"/>
      <c r="N63" s="15">
        <v>0.18</v>
      </c>
      <c r="O63" s="15">
        <v>0.17</v>
      </c>
      <c r="P63" s="15">
        <v>0.18</v>
      </c>
      <c r="Q63" s="58"/>
      <c r="R63" s="162">
        <v>0.13</v>
      </c>
      <c r="T63" s="55"/>
      <c r="U63" s="55"/>
      <c r="V63" s="55"/>
      <c r="W63" s="55"/>
      <c r="X63" s="55"/>
      <c r="Y63" s="55"/>
      <c r="Z63" s="55"/>
      <c r="AB63" s="55"/>
      <c r="AC63" s="55"/>
      <c r="AD63" s="55"/>
      <c r="AF63" s="55"/>
    </row>
    <row r="64" spans="1:32" ht="14.5" x14ac:dyDescent="0.3">
      <c r="A64" s="120"/>
      <c r="B64" s="21"/>
      <c r="C64" s="1"/>
      <c r="D64" s="71" t="s">
        <v>218</v>
      </c>
      <c r="E64" s="65"/>
      <c r="F64" s="16">
        <v>126</v>
      </c>
      <c r="G64" s="17">
        <f>H64-F64</f>
        <v>136</v>
      </c>
      <c r="H64" s="16">
        <v>262</v>
      </c>
      <c r="I64" s="58"/>
      <c r="J64" s="16">
        <v>138</v>
      </c>
      <c r="K64" s="17">
        <f>L64-J64</f>
        <v>147</v>
      </c>
      <c r="L64" s="16">
        <v>285</v>
      </c>
      <c r="M64" s="58"/>
      <c r="N64" s="16">
        <v>154</v>
      </c>
      <c r="O64" s="17">
        <f>P64-N64</f>
        <v>169</v>
      </c>
      <c r="P64" s="16">
        <v>323</v>
      </c>
      <c r="Q64" s="58"/>
      <c r="R64" s="19">
        <v>175</v>
      </c>
      <c r="T64" s="55"/>
      <c r="U64" s="55"/>
      <c r="V64" s="55"/>
      <c r="W64" s="55"/>
      <c r="X64" s="55"/>
      <c r="Y64" s="55"/>
      <c r="Z64" s="55"/>
      <c r="AB64" s="55"/>
      <c r="AC64" s="55"/>
      <c r="AD64" s="55"/>
      <c r="AF64" s="55"/>
    </row>
    <row r="65" spans="1:32" ht="12.75" customHeight="1" x14ac:dyDescent="0.3">
      <c r="A65" s="120"/>
      <c r="B65" s="21"/>
      <c r="C65" s="36"/>
      <c r="D65" s="72" t="s">
        <v>16</v>
      </c>
      <c r="E65" s="65"/>
      <c r="F65" s="15">
        <v>0.13</v>
      </c>
      <c r="G65" s="15">
        <v>0.09</v>
      </c>
      <c r="H65" s="15">
        <v>0.1</v>
      </c>
      <c r="I65" s="58"/>
      <c r="J65" s="15">
        <f>J64/F64-1</f>
        <v>9.5238095238095344E-2</v>
      </c>
      <c r="K65" s="15">
        <f>K64/G64-1</f>
        <v>8.0882352941176405E-2</v>
      </c>
      <c r="L65" s="15">
        <f>L64/H64-1</f>
        <v>8.7786259541984712E-2</v>
      </c>
      <c r="M65" s="58"/>
      <c r="N65" s="15">
        <f>N64/J64-1</f>
        <v>0.11594202898550732</v>
      </c>
      <c r="O65" s="15">
        <f>O64/K64-1</f>
        <v>0.14965986394557818</v>
      </c>
      <c r="P65" s="15">
        <f>P64/L64-1</f>
        <v>0.1333333333333333</v>
      </c>
      <c r="Q65" s="58"/>
      <c r="R65" s="162">
        <f>R64/N64-1</f>
        <v>0.13636363636363646</v>
      </c>
      <c r="T65" s="55"/>
      <c r="U65" s="55"/>
      <c r="V65" s="55"/>
      <c r="W65" s="55"/>
      <c r="X65" s="55"/>
      <c r="Y65" s="55"/>
      <c r="Z65" s="55"/>
      <c r="AB65" s="55"/>
      <c r="AC65" s="55"/>
      <c r="AD65" s="55"/>
      <c r="AF65" s="55"/>
    </row>
    <row r="66" spans="1:32" x14ac:dyDescent="0.3">
      <c r="A66" s="120"/>
      <c r="B66" s="21"/>
      <c r="C66" s="1"/>
      <c r="D66" s="72" t="s">
        <v>17</v>
      </c>
      <c r="E66" s="65"/>
      <c r="F66" s="15">
        <v>0.13</v>
      </c>
      <c r="G66" s="15">
        <v>0.17</v>
      </c>
      <c r="H66" s="15">
        <v>0.15</v>
      </c>
      <c r="I66" s="58"/>
      <c r="J66" s="15">
        <v>0.26</v>
      </c>
      <c r="K66" s="15">
        <v>0.23</v>
      </c>
      <c r="L66" s="15">
        <v>0.24</v>
      </c>
      <c r="M66" s="58"/>
      <c r="N66" s="15">
        <v>0.15</v>
      </c>
      <c r="O66" s="15">
        <v>0.25</v>
      </c>
      <c r="P66" s="15">
        <v>0.2</v>
      </c>
      <c r="Q66" s="58"/>
      <c r="R66" s="162">
        <v>0.32</v>
      </c>
      <c r="T66" s="55"/>
      <c r="U66" s="55"/>
      <c r="V66" s="55"/>
      <c r="W66" s="55"/>
      <c r="X66" s="55"/>
      <c r="Y66" s="55"/>
      <c r="Z66" s="55"/>
      <c r="AB66" s="55"/>
      <c r="AC66" s="55"/>
      <c r="AD66" s="55"/>
      <c r="AF66" s="55"/>
    </row>
    <row r="67" spans="1:32" x14ac:dyDescent="0.3">
      <c r="A67" s="120"/>
      <c r="B67" s="21"/>
      <c r="C67" s="1"/>
      <c r="D67" s="71" t="s">
        <v>23</v>
      </c>
      <c r="E67" s="65"/>
      <c r="F67" s="248">
        <v>12</v>
      </c>
      <c r="G67" s="17">
        <f>H67-F67</f>
        <v>10</v>
      </c>
      <c r="H67" s="16">
        <v>22</v>
      </c>
      <c r="I67" s="58"/>
      <c r="J67" s="16">
        <v>-28</v>
      </c>
      <c r="K67" s="17">
        <f>L67-J67</f>
        <v>7</v>
      </c>
      <c r="L67" s="16">
        <v>-21</v>
      </c>
      <c r="M67" s="58"/>
      <c r="N67" s="16">
        <v>7</v>
      </c>
      <c r="O67" s="17">
        <f>P67-N67</f>
        <v>8</v>
      </c>
      <c r="P67" s="16">
        <v>15</v>
      </c>
      <c r="Q67" s="58"/>
      <c r="R67" s="19">
        <v>12</v>
      </c>
      <c r="T67" s="55"/>
      <c r="U67" s="55"/>
      <c r="V67" s="55"/>
      <c r="W67" s="55"/>
      <c r="X67" s="55"/>
      <c r="Y67" s="55"/>
      <c r="Z67" s="55"/>
      <c r="AB67" s="55"/>
      <c r="AC67" s="55"/>
      <c r="AD67" s="55"/>
      <c r="AF67" s="55"/>
    </row>
    <row r="68" spans="1:32" x14ac:dyDescent="0.3">
      <c r="B68" s="21"/>
      <c r="C68" s="1"/>
      <c r="D68" s="72" t="s">
        <v>99</v>
      </c>
      <c r="E68" s="65"/>
      <c r="F68" s="15">
        <f>F67/F64</f>
        <v>9.5238095238095233E-2</v>
      </c>
      <c r="G68" s="15">
        <f>G67/G64</f>
        <v>7.3529411764705885E-2</v>
      </c>
      <c r="H68" s="15">
        <f>H67/H64</f>
        <v>8.3969465648854963E-2</v>
      </c>
      <c r="I68" s="58"/>
      <c r="J68" s="15">
        <f>J67/J64</f>
        <v>-0.20289855072463769</v>
      </c>
      <c r="K68" s="15">
        <f t="shared" ref="K68" si="13">K67/K64</f>
        <v>4.7619047619047616E-2</v>
      </c>
      <c r="L68" s="15">
        <f>L67/L64</f>
        <v>-7.3684210526315783E-2</v>
      </c>
      <c r="M68" s="58"/>
      <c r="N68" s="15">
        <f>N67/N64</f>
        <v>4.5454545454545456E-2</v>
      </c>
      <c r="O68" s="15">
        <f t="shared" ref="O68" si="14">O67/O64</f>
        <v>4.7337278106508875E-2</v>
      </c>
      <c r="P68" s="15">
        <f>P67/P64</f>
        <v>4.6439628482972138E-2</v>
      </c>
      <c r="Q68" s="58"/>
      <c r="R68" s="162">
        <f>R67/R64</f>
        <v>6.8571428571428575E-2</v>
      </c>
      <c r="T68" s="55"/>
      <c r="U68" s="55"/>
      <c r="V68" s="55"/>
      <c r="W68" s="55"/>
      <c r="X68" s="55"/>
      <c r="Y68" s="55"/>
      <c r="Z68" s="55"/>
      <c r="AB68" s="55"/>
      <c r="AC68" s="55"/>
      <c r="AD68" s="55"/>
      <c r="AF68" s="55"/>
    </row>
    <row r="69" spans="1:32" ht="14.5" x14ac:dyDescent="0.3">
      <c r="B69" s="21"/>
      <c r="C69" s="1"/>
      <c r="D69" s="72" t="s">
        <v>108</v>
      </c>
      <c r="E69" s="65"/>
      <c r="F69" s="15" t="s">
        <v>27</v>
      </c>
      <c r="G69" s="15" t="s">
        <v>27</v>
      </c>
      <c r="H69" s="15" t="s">
        <v>27</v>
      </c>
      <c r="I69" s="58"/>
      <c r="J69" s="15">
        <f>(J67+18)/J64</f>
        <v>-7.2463768115942032E-2</v>
      </c>
      <c r="K69" s="15" t="s">
        <v>27</v>
      </c>
      <c r="L69" s="15">
        <f>(L67+23)/L64</f>
        <v>7.0175438596491229E-3</v>
      </c>
      <c r="M69" s="58"/>
      <c r="N69" s="15" t="s">
        <v>27</v>
      </c>
      <c r="O69" s="15" t="s">
        <v>27</v>
      </c>
      <c r="P69" s="15" t="s">
        <v>27</v>
      </c>
      <c r="Q69" s="58"/>
      <c r="R69" s="162" t="s">
        <v>27</v>
      </c>
      <c r="T69" s="55"/>
      <c r="U69" s="55"/>
      <c r="V69" s="55"/>
      <c r="W69" s="55"/>
      <c r="X69" s="55"/>
      <c r="Y69" s="55"/>
      <c r="Z69" s="55"/>
      <c r="AB69" s="55"/>
      <c r="AC69" s="55"/>
      <c r="AD69" s="55"/>
      <c r="AF69" s="55"/>
    </row>
    <row r="70" spans="1:32" x14ac:dyDescent="0.3">
      <c r="B70" s="21"/>
      <c r="C70" s="1"/>
      <c r="D70" s="72"/>
      <c r="E70" s="65"/>
      <c r="F70" s="15"/>
      <c r="G70" s="15"/>
      <c r="H70" s="15"/>
      <c r="I70" s="58"/>
      <c r="J70" s="15"/>
      <c r="K70" s="15"/>
      <c r="L70" s="15"/>
      <c r="M70" s="58"/>
      <c r="N70" s="15"/>
      <c r="O70" s="15"/>
      <c r="P70" s="15"/>
      <c r="Q70" s="58"/>
      <c r="R70" s="162"/>
      <c r="T70" s="55"/>
      <c r="U70" s="55"/>
      <c r="V70" s="55"/>
      <c r="W70" s="55"/>
      <c r="X70" s="55"/>
      <c r="Y70" s="55"/>
      <c r="Z70" s="55"/>
      <c r="AB70" s="55"/>
      <c r="AC70" s="55"/>
      <c r="AD70" s="55"/>
      <c r="AF70" s="55"/>
    </row>
    <row r="71" spans="1:32" ht="14.5" x14ac:dyDescent="0.3">
      <c r="A71" s="120"/>
      <c r="B71" s="21"/>
      <c r="C71" s="20" t="s">
        <v>59</v>
      </c>
      <c r="D71" s="70" t="s">
        <v>227</v>
      </c>
      <c r="E71" s="86"/>
      <c r="F71" s="12"/>
      <c r="G71" s="12"/>
      <c r="H71" s="12"/>
      <c r="I71" s="58"/>
      <c r="J71" s="12"/>
      <c r="K71" s="12"/>
      <c r="L71" s="12"/>
      <c r="M71" s="58"/>
      <c r="N71" s="12"/>
      <c r="O71" s="12"/>
      <c r="P71" s="12"/>
      <c r="Q71" s="58"/>
      <c r="R71" s="163"/>
      <c r="T71" s="55"/>
      <c r="U71" s="55"/>
      <c r="V71" s="55"/>
      <c r="W71" s="55"/>
      <c r="X71" s="55"/>
      <c r="Y71" s="55"/>
      <c r="Z71" s="55"/>
      <c r="AB71" s="55"/>
      <c r="AC71" s="55"/>
      <c r="AD71" s="55"/>
      <c r="AF71" s="55"/>
    </row>
    <row r="72" spans="1:32" x14ac:dyDescent="0.3">
      <c r="B72" s="21"/>
      <c r="C72" s="1"/>
      <c r="D72" s="72" t="s">
        <v>61</v>
      </c>
      <c r="E72" s="65"/>
      <c r="F72" s="178">
        <v>0.23139999999999999</v>
      </c>
      <c r="G72" s="159">
        <v>0.20610000000000001</v>
      </c>
      <c r="H72" s="159">
        <v>0.22750000000000001</v>
      </c>
      <c r="I72" s="59"/>
      <c r="J72" s="159">
        <v>0.22220000000000001</v>
      </c>
      <c r="K72" s="159">
        <v>0.20610000000000001</v>
      </c>
      <c r="L72" s="159">
        <v>0.21440000000000001</v>
      </c>
      <c r="M72" s="59"/>
      <c r="N72" s="159">
        <v>0.20610000000000001</v>
      </c>
      <c r="O72" s="159">
        <v>0.20610000000000001</v>
      </c>
      <c r="P72" s="159">
        <v>0.19800000000000001</v>
      </c>
      <c r="Q72" s="59"/>
      <c r="R72" s="164">
        <v>0.189</v>
      </c>
      <c r="T72" s="55"/>
      <c r="U72" s="55"/>
      <c r="V72" s="55"/>
      <c r="W72" s="55"/>
      <c r="X72" s="55"/>
      <c r="Y72" s="55"/>
      <c r="Z72" s="55"/>
      <c r="AB72" s="55"/>
      <c r="AC72" s="55"/>
      <c r="AD72" s="55"/>
      <c r="AF72" s="55"/>
    </row>
    <row r="73" spans="1:32" x14ac:dyDescent="0.3">
      <c r="B73" s="21"/>
      <c r="C73" s="1"/>
      <c r="D73" s="71" t="s">
        <v>109</v>
      </c>
      <c r="E73" s="65"/>
      <c r="F73" s="16">
        <v>9.2490000000000006</v>
      </c>
      <c r="G73" s="17">
        <f>H73-F73</f>
        <v>11.199</v>
      </c>
      <c r="H73" s="16">
        <v>20.448</v>
      </c>
      <c r="I73" s="58"/>
      <c r="J73" s="16">
        <v>13.058</v>
      </c>
      <c r="K73" s="17">
        <f>L73-J73</f>
        <v>15.542000000000002</v>
      </c>
      <c r="L73" s="16">
        <v>28.6</v>
      </c>
      <c r="M73" s="58"/>
      <c r="N73" s="16">
        <v>18.02</v>
      </c>
      <c r="O73" s="17">
        <f>P73-N73</f>
        <v>21.48</v>
      </c>
      <c r="P73" s="196">
        <v>39.5</v>
      </c>
      <c r="Q73" s="58"/>
      <c r="R73" s="19">
        <v>24.7</v>
      </c>
      <c r="T73" s="55"/>
      <c r="U73" s="55"/>
      <c r="V73" s="55"/>
      <c r="W73" s="55"/>
      <c r="X73" s="55"/>
      <c r="Y73" s="55"/>
      <c r="Z73" s="55"/>
      <c r="AB73" s="55"/>
      <c r="AC73" s="55"/>
      <c r="AD73" s="55"/>
      <c r="AF73" s="55"/>
    </row>
    <row r="74" spans="1:32" x14ac:dyDescent="0.3">
      <c r="B74" s="21"/>
      <c r="C74" s="1"/>
      <c r="D74" s="72" t="s">
        <v>49</v>
      </c>
      <c r="E74" s="65"/>
      <c r="F74" s="15">
        <v>0.78</v>
      </c>
      <c r="G74" s="15">
        <v>0.64</v>
      </c>
      <c r="H74" s="15">
        <v>0.7</v>
      </c>
      <c r="I74" s="58"/>
      <c r="J74" s="15">
        <f>J73/F73-1</f>
        <v>0.41182830576278517</v>
      </c>
      <c r="K74" s="15">
        <f>K73/G73-1</f>
        <v>0.38780248236449699</v>
      </c>
      <c r="L74" s="15">
        <f>L73/H73-1</f>
        <v>0.39866979655712065</v>
      </c>
      <c r="M74" s="58"/>
      <c r="N74" s="15">
        <f>N73/J73-1</f>
        <v>0.37999693674375856</v>
      </c>
      <c r="O74" s="15">
        <f>O73/K73-1</f>
        <v>0.38206151074507777</v>
      </c>
      <c r="P74" s="15">
        <f>P73/L73-1</f>
        <v>0.38111888111888104</v>
      </c>
      <c r="Q74" s="58"/>
      <c r="R74" s="162">
        <f>R73/N73-1</f>
        <v>0.37069922308546066</v>
      </c>
      <c r="T74" s="55"/>
      <c r="U74" s="55"/>
      <c r="V74" s="55"/>
      <c r="W74" s="55"/>
      <c r="X74" s="55"/>
      <c r="Y74" s="55"/>
      <c r="Z74" s="55"/>
      <c r="AB74" s="55"/>
      <c r="AC74" s="55"/>
      <c r="AD74" s="55"/>
      <c r="AF74" s="55"/>
    </row>
    <row r="75" spans="1:32" x14ac:dyDescent="0.3">
      <c r="B75" s="21"/>
      <c r="C75" s="1"/>
      <c r="D75" s="71" t="s">
        <v>110</v>
      </c>
      <c r="E75" s="65"/>
      <c r="F75" s="195">
        <v>2.3969999999999998</v>
      </c>
      <c r="G75" s="54">
        <f>H75</f>
        <v>2.8359999999999999</v>
      </c>
      <c r="H75" s="195">
        <v>2.8359999999999999</v>
      </c>
      <c r="I75" s="58"/>
      <c r="J75" s="195">
        <v>3.419</v>
      </c>
      <c r="K75" s="54">
        <f>L75</f>
        <v>4.2</v>
      </c>
      <c r="L75" s="195">
        <v>4.2</v>
      </c>
      <c r="M75" s="58"/>
      <c r="N75" s="195">
        <v>5.03</v>
      </c>
      <c r="O75" s="54">
        <f>P75</f>
        <v>5.91</v>
      </c>
      <c r="P75" s="195">
        <v>5.91</v>
      </c>
      <c r="Q75" s="58"/>
      <c r="R75" s="209">
        <v>6.9</v>
      </c>
      <c r="T75" s="55"/>
      <c r="U75" s="55"/>
      <c r="V75" s="55"/>
      <c r="W75" s="55"/>
      <c r="X75" s="55"/>
      <c r="Y75" s="55"/>
      <c r="Z75" s="55"/>
      <c r="AB75" s="55"/>
      <c r="AC75" s="55"/>
      <c r="AD75" s="55"/>
      <c r="AF75" s="55"/>
    </row>
    <row r="76" spans="1:32" x14ac:dyDescent="0.3">
      <c r="A76" s="120"/>
      <c r="B76" s="21"/>
      <c r="C76" s="1"/>
      <c r="D76" s="72" t="s">
        <v>111</v>
      </c>
      <c r="E76" s="65"/>
      <c r="F76" s="15">
        <v>0.56999999999999995</v>
      </c>
      <c r="G76" s="15">
        <f>H76</f>
        <v>0.5</v>
      </c>
      <c r="H76" s="15">
        <v>0.5</v>
      </c>
      <c r="I76" s="58"/>
      <c r="J76" s="15">
        <f>J75/F75-1</f>
        <v>0.42636629119733005</v>
      </c>
      <c r="K76" s="15">
        <f>K75/G75-1</f>
        <v>0.48095909732016939</v>
      </c>
      <c r="L76" s="15">
        <f>L75/H75-1</f>
        <v>0.48095909732016939</v>
      </c>
      <c r="M76" s="58"/>
      <c r="N76" s="15">
        <f>N75/J75-1</f>
        <v>0.47119040655162325</v>
      </c>
      <c r="O76" s="15">
        <f>O75/K75-1</f>
        <v>0.40714285714285703</v>
      </c>
      <c r="P76" s="15">
        <f>P75/L75-1</f>
        <v>0.40714285714285703</v>
      </c>
      <c r="Q76" s="58"/>
      <c r="R76" s="162">
        <v>0.36</v>
      </c>
      <c r="T76" s="55"/>
      <c r="U76" s="55"/>
      <c r="V76" s="55"/>
      <c r="W76" s="55"/>
      <c r="X76" s="55"/>
      <c r="Y76" s="55"/>
      <c r="Z76" s="55"/>
      <c r="AB76" s="55"/>
      <c r="AC76" s="55"/>
      <c r="AD76" s="55"/>
      <c r="AF76" s="55"/>
    </row>
    <row r="77" spans="1:32" x14ac:dyDescent="0.3">
      <c r="A77" s="120"/>
      <c r="B77" s="21"/>
      <c r="C77" s="1"/>
      <c r="D77" s="71" t="s">
        <v>74</v>
      </c>
      <c r="E77" s="65"/>
      <c r="F77" s="16">
        <v>202</v>
      </c>
      <c r="G77" s="17">
        <f>H77-F77</f>
        <v>257</v>
      </c>
      <c r="H77" s="16">
        <v>459</v>
      </c>
      <c r="I77" s="58"/>
      <c r="J77" s="16">
        <v>293</v>
      </c>
      <c r="K77" s="17">
        <f>L77-J77</f>
        <v>361</v>
      </c>
      <c r="L77" s="16">
        <v>654</v>
      </c>
      <c r="M77" s="58"/>
      <c r="N77" s="16">
        <v>438</v>
      </c>
      <c r="O77" s="17">
        <f>P77-N77</f>
        <v>506</v>
      </c>
      <c r="P77" s="16">
        <v>944</v>
      </c>
      <c r="Q77" s="58"/>
      <c r="R77" s="19">
        <v>576</v>
      </c>
      <c r="T77" s="55"/>
      <c r="U77" s="55"/>
      <c r="V77" s="55"/>
      <c r="W77" s="55"/>
      <c r="X77" s="55"/>
      <c r="Y77" s="55"/>
      <c r="Z77" s="55"/>
      <c r="AB77" s="55"/>
      <c r="AC77" s="55"/>
      <c r="AD77" s="55"/>
      <c r="AF77" s="55"/>
    </row>
    <row r="78" spans="1:32" x14ac:dyDescent="0.3">
      <c r="A78" s="120"/>
      <c r="B78" s="21"/>
      <c r="C78" s="1"/>
      <c r="D78" s="72" t="s">
        <v>16</v>
      </c>
      <c r="E78" s="65"/>
      <c r="F78" s="15">
        <v>0.92</v>
      </c>
      <c r="G78" s="15">
        <v>0.69</v>
      </c>
      <c r="H78" s="15">
        <v>0.79</v>
      </c>
      <c r="I78" s="58"/>
      <c r="J78" s="15">
        <f>J77/F77-1</f>
        <v>0.45049504950495045</v>
      </c>
      <c r="K78" s="15">
        <f>K77/G77-1</f>
        <v>0.404669260700389</v>
      </c>
      <c r="L78" s="15">
        <f>L77/H77-1</f>
        <v>0.42483660130718959</v>
      </c>
      <c r="M78" s="58"/>
      <c r="N78" s="15">
        <f>N77/J77-1</f>
        <v>0.49488054607508536</v>
      </c>
      <c r="O78" s="15">
        <f>O77/K77-1</f>
        <v>0.40166204986149578</v>
      </c>
      <c r="P78" s="15">
        <f>P77/L77-1</f>
        <v>0.44342507645259932</v>
      </c>
      <c r="Q78" s="58"/>
      <c r="R78" s="162">
        <f t="shared" ref="R78" si="15">R77/N77-1</f>
        <v>0.31506849315068486</v>
      </c>
      <c r="T78" s="55"/>
      <c r="U78" s="55"/>
      <c r="V78" s="55"/>
      <c r="W78" s="55"/>
      <c r="X78" s="55"/>
      <c r="Y78" s="55"/>
      <c r="Z78" s="55"/>
      <c r="AB78" s="55"/>
      <c r="AC78" s="55"/>
      <c r="AD78" s="55"/>
      <c r="AF78" s="55"/>
    </row>
    <row r="79" spans="1:32" x14ac:dyDescent="0.3">
      <c r="A79" s="120"/>
      <c r="B79" s="21"/>
      <c r="C79" s="1"/>
      <c r="D79" s="71" t="s">
        <v>75</v>
      </c>
      <c r="E79" s="65"/>
      <c r="F79" s="16">
        <v>-4</v>
      </c>
      <c r="G79" s="17">
        <f>H79-F79</f>
        <v>-7</v>
      </c>
      <c r="H79" s="16">
        <v>-11</v>
      </c>
      <c r="I79" s="58"/>
      <c r="J79" s="16">
        <v>-17</v>
      </c>
      <c r="K79" s="17">
        <f>L79-J79</f>
        <v>3</v>
      </c>
      <c r="L79" s="16">
        <v>-14</v>
      </c>
      <c r="M79" s="58"/>
      <c r="N79" s="16">
        <v>26</v>
      </c>
      <c r="O79" s="17">
        <f>P79-N79</f>
        <v>18</v>
      </c>
      <c r="P79" s="16">
        <v>44</v>
      </c>
      <c r="Q79" s="58"/>
      <c r="R79" s="19">
        <v>44</v>
      </c>
      <c r="T79" s="55"/>
      <c r="U79" s="55"/>
      <c r="V79" s="55"/>
      <c r="W79" s="55"/>
      <c r="X79" s="55"/>
      <c r="Y79" s="55"/>
      <c r="Z79" s="55"/>
      <c r="AB79" s="55"/>
      <c r="AC79" s="55"/>
      <c r="AD79" s="55"/>
      <c r="AF79" s="55"/>
    </row>
    <row r="80" spans="1:32" ht="14" thickBot="1" x14ac:dyDescent="0.35">
      <c r="A80" s="120"/>
      <c r="B80" s="21"/>
      <c r="C80" s="1"/>
      <c r="D80" s="72" t="s">
        <v>211</v>
      </c>
      <c r="E80" s="65"/>
      <c r="F80" s="204">
        <f>F79/F77</f>
        <v>-1.9801980198019802E-2</v>
      </c>
      <c r="G80" s="205">
        <f>G79/G77</f>
        <v>-2.7237354085603113E-2</v>
      </c>
      <c r="H80" s="180">
        <f>H79/H77</f>
        <v>-2.3965141612200435E-2</v>
      </c>
      <c r="I80" s="58"/>
      <c r="J80" s="206">
        <f>J79/J77</f>
        <v>-5.8020477815699661E-2</v>
      </c>
      <c r="K80" s="205">
        <f>K79/K77</f>
        <v>8.3102493074792248E-3</v>
      </c>
      <c r="L80" s="180">
        <f>L79/L77</f>
        <v>-2.1406727828746176E-2</v>
      </c>
      <c r="M80" s="58"/>
      <c r="N80" s="206">
        <f>N79/N77</f>
        <v>5.9360730593607303E-2</v>
      </c>
      <c r="O80" s="205">
        <f>O79/O77</f>
        <v>3.5573122529644272E-2</v>
      </c>
      <c r="P80" s="180">
        <f>P79/P77</f>
        <v>4.6610169491525424E-2</v>
      </c>
      <c r="Q80" s="58"/>
      <c r="R80" s="211">
        <f t="shared" ref="R80" si="16">R79/R77</f>
        <v>7.6388888888888895E-2</v>
      </c>
      <c r="T80" s="55"/>
      <c r="U80" s="55"/>
      <c r="V80" s="55"/>
      <c r="W80" s="55"/>
      <c r="X80" s="55"/>
      <c r="Y80" s="55"/>
      <c r="Z80" s="55"/>
      <c r="AB80" s="55"/>
      <c r="AC80" s="55"/>
      <c r="AD80" s="55"/>
      <c r="AF80" s="55"/>
    </row>
    <row r="81" spans="1:18" x14ac:dyDescent="0.3">
      <c r="B81" s="21"/>
      <c r="C81" s="1"/>
      <c r="D81" s="1"/>
      <c r="F81" s="39"/>
      <c r="G81" s="39"/>
      <c r="H81" s="39"/>
      <c r="I81" s="39"/>
      <c r="J81" s="39"/>
      <c r="K81" s="39"/>
      <c r="L81" s="39"/>
      <c r="M81" s="39"/>
      <c r="N81" s="39"/>
      <c r="O81" s="39"/>
      <c r="P81" s="39"/>
      <c r="Q81" s="39"/>
      <c r="R81" s="212"/>
    </row>
    <row r="82" spans="1:18" x14ac:dyDescent="0.3">
      <c r="B82" s="21"/>
      <c r="C82" s="1"/>
      <c r="D82" s="24" t="s">
        <v>35</v>
      </c>
      <c r="E82" s="24"/>
      <c r="R82" s="27"/>
    </row>
    <row r="83" spans="1:18" x14ac:dyDescent="0.3">
      <c r="B83" s="21"/>
      <c r="C83" s="1"/>
      <c r="D83" s="25" t="s">
        <v>36</v>
      </c>
      <c r="E83" s="26" t="s">
        <v>112</v>
      </c>
      <c r="R83" s="27"/>
    </row>
    <row r="84" spans="1:18" x14ac:dyDescent="0.3">
      <c r="B84" s="21"/>
      <c r="C84" s="1"/>
      <c r="D84" s="25" t="s">
        <v>38</v>
      </c>
      <c r="E84" s="26" t="s">
        <v>113</v>
      </c>
      <c r="R84" s="27"/>
    </row>
    <row r="85" spans="1:18" x14ac:dyDescent="0.3">
      <c r="B85" s="21"/>
      <c r="C85" s="1"/>
      <c r="D85" s="25" t="s">
        <v>40</v>
      </c>
      <c r="E85" s="26" t="s">
        <v>114</v>
      </c>
      <c r="R85" s="27"/>
    </row>
    <row r="86" spans="1:18" x14ac:dyDescent="0.3">
      <c r="B86" s="21"/>
      <c r="C86" s="1"/>
      <c r="D86" s="25" t="s">
        <v>41</v>
      </c>
      <c r="E86" s="26" t="s">
        <v>229</v>
      </c>
      <c r="R86" s="27"/>
    </row>
    <row r="87" spans="1:18" x14ac:dyDescent="0.3">
      <c r="B87" s="21"/>
      <c r="C87" s="1"/>
      <c r="D87" s="25" t="s">
        <v>76</v>
      </c>
      <c r="E87" s="26" t="s">
        <v>230</v>
      </c>
      <c r="R87" s="27"/>
    </row>
    <row r="88" spans="1:18" x14ac:dyDescent="0.3">
      <c r="B88" s="21"/>
      <c r="C88" s="1"/>
      <c r="D88" s="25" t="s">
        <v>78</v>
      </c>
      <c r="E88" s="26" t="s">
        <v>115</v>
      </c>
      <c r="R88" s="27"/>
    </row>
    <row r="89" spans="1:18" x14ac:dyDescent="0.3">
      <c r="B89" s="21"/>
      <c r="C89" s="1"/>
      <c r="D89" s="25" t="s">
        <v>116</v>
      </c>
      <c r="E89" s="26" t="s">
        <v>117</v>
      </c>
      <c r="R89" s="27"/>
    </row>
    <row r="90" spans="1:18" ht="14" thickBot="1" x14ac:dyDescent="0.35">
      <c r="B90" s="31"/>
      <c r="C90" s="32"/>
      <c r="D90" s="90" t="s">
        <v>118</v>
      </c>
      <c r="E90" s="143" t="s">
        <v>221</v>
      </c>
      <c r="F90" s="144"/>
      <c r="G90" s="144"/>
      <c r="H90" s="144"/>
      <c r="I90" s="144"/>
      <c r="J90" s="144"/>
      <c r="K90" s="144"/>
      <c r="L90" s="144"/>
      <c r="M90" s="144"/>
      <c r="N90" s="144"/>
      <c r="O90" s="144"/>
      <c r="P90" s="144"/>
      <c r="Q90" s="144"/>
      <c r="R90" s="145"/>
    </row>
    <row r="91" spans="1:18" s="3" customFormat="1" ht="6" customHeight="1" x14ac:dyDescent="0.3">
      <c r="A91" s="119"/>
      <c r="B91" s="1"/>
      <c r="C91" s="2"/>
      <c r="D91" s="2"/>
      <c r="E91" s="1"/>
      <c r="F91" s="1"/>
      <c r="G91" s="1"/>
      <c r="H91" s="1"/>
      <c r="I91" s="1"/>
      <c r="J91" s="1"/>
      <c r="K91" s="1"/>
      <c r="L91" s="1"/>
      <c r="M91" s="1"/>
      <c r="N91" s="1"/>
      <c r="O91" s="1"/>
      <c r="P91" s="1"/>
      <c r="Q91" s="1"/>
      <c r="R91" s="1"/>
    </row>
    <row r="92" spans="1:18" x14ac:dyDescent="0.3">
      <c r="C92" s="1"/>
      <c r="D92" s="1"/>
    </row>
    <row r="93" spans="1:18" x14ac:dyDescent="0.3">
      <c r="C93" s="1"/>
      <c r="D93" s="1"/>
    </row>
    <row r="94" spans="1:18" x14ac:dyDescent="0.3">
      <c r="C94" s="1"/>
      <c r="D94" s="1"/>
      <c r="E94" s="24"/>
    </row>
    <row r="95" spans="1:18" x14ac:dyDescent="0.3">
      <c r="E95" s="26"/>
    </row>
    <row r="98" spans="1:6" x14ac:dyDescent="0.3">
      <c r="A98" s="120"/>
    </row>
    <row r="99" spans="1:6" x14ac:dyDescent="0.3">
      <c r="A99" s="120"/>
      <c r="E99" s="26"/>
    </row>
    <row r="100" spans="1:6" x14ac:dyDescent="0.3">
      <c r="A100" s="120"/>
      <c r="E100" s="26"/>
    </row>
    <row r="101" spans="1:6" x14ac:dyDescent="0.3">
      <c r="A101" s="120"/>
    </row>
    <row r="102" spans="1:6" x14ac:dyDescent="0.3">
      <c r="A102" s="120"/>
    </row>
    <row r="103" spans="1:6" x14ac:dyDescent="0.3">
      <c r="F103" s="151"/>
    </row>
    <row r="104" spans="1:6" x14ac:dyDescent="0.3">
      <c r="F104" s="151"/>
    </row>
  </sheetData>
  <mergeCells count="3">
    <mergeCell ref="F2:H2"/>
    <mergeCell ref="J2:L2"/>
    <mergeCell ref="N2:P2"/>
  </mergeCells>
  <pageMargins left="0.7" right="0.7" top="0.75" bottom="0.75" header="0.3" footer="0.3"/>
  <pageSetup scale="40" orientation="landscape" r:id="rId1"/>
  <ignoredErrors>
    <ignoredError sqref="D83:D86 D87:D90" numberStoredAsText="1"/>
    <ignoredError sqref="G13:T9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sheetPr>
    <pageSetUpPr fitToPage="1"/>
  </sheetPr>
  <dimension ref="A1:AF35"/>
  <sheetViews>
    <sheetView showGridLines="0" zoomScaleNormal="100" zoomScaleSheetLayoutView="100" workbookViewId="0">
      <pane xSplit="5" ySplit="3" topLeftCell="F4" activePane="bottomRight" state="frozen"/>
      <selection pane="topRight" activeCell="B76" sqref="B76:B84"/>
      <selection pane="bottomLeft" activeCell="B76" sqref="B76:B84"/>
      <selection pane="bottomRight" activeCell="B2" sqref="B2"/>
    </sheetView>
  </sheetViews>
  <sheetFormatPr defaultColWidth="9.1796875" defaultRowHeight="13.5" x14ac:dyDescent="0.3"/>
  <cols>
    <col min="1" max="1" width="2.26953125" style="119" customWidth="1"/>
    <col min="2" max="2" width="4.7265625" style="1" customWidth="1"/>
    <col min="3" max="3" width="33.81640625" style="2" customWidth="1"/>
    <col min="4" max="4" width="2.81640625" style="2" customWidth="1"/>
    <col min="5" max="5" width="44.453125" style="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3" customWidth="1"/>
    <col min="20" max="16384" width="9.1796875" style="1"/>
  </cols>
  <sheetData>
    <row r="1" spans="1:32" s="119" customFormat="1" ht="7.5" customHeight="1" thickBot="1" x14ac:dyDescent="0.35">
      <c r="C1" s="125"/>
      <c r="D1" s="125"/>
    </row>
    <row r="2" spans="1:32" x14ac:dyDescent="0.3">
      <c r="B2" s="4" t="s">
        <v>25</v>
      </c>
      <c r="C2" s="29"/>
      <c r="D2" s="5"/>
      <c r="E2" s="6"/>
      <c r="F2" s="251" t="s">
        <v>1</v>
      </c>
      <c r="G2" s="251"/>
      <c r="H2" s="252"/>
      <c r="I2" s="81"/>
      <c r="J2" s="250" t="s">
        <v>2</v>
      </c>
      <c r="K2" s="251"/>
      <c r="L2" s="252"/>
      <c r="M2" s="81"/>
      <c r="N2" s="250" t="s">
        <v>3</v>
      </c>
      <c r="O2" s="251"/>
      <c r="P2" s="252"/>
      <c r="Q2" s="81"/>
      <c r="R2" s="207" t="s">
        <v>4</v>
      </c>
    </row>
    <row r="3" spans="1:32" x14ac:dyDescent="0.3">
      <c r="B3" s="21"/>
      <c r="C3" s="7"/>
      <c r="D3" s="3" t="s">
        <v>5</v>
      </c>
      <c r="E3" s="65"/>
      <c r="F3" s="9" t="s">
        <v>6</v>
      </c>
      <c r="G3" s="9" t="s">
        <v>7</v>
      </c>
      <c r="H3" s="9" t="s">
        <v>1</v>
      </c>
      <c r="I3" s="57"/>
      <c r="J3" s="9" t="s">
        <v>8</v>
      </c>
      <c r="K3" s="9" t="s">
        <v>9</v>
      </c>
      <c r="L3" s="9" t="s">
        <v>2</v>
      </c>
      <c r="M3" s="57"/>
      <c r="N3" s="9" t="s">
        <v>10</v>
      </c>
      <c r="O3" s="9" t="s">
        <v>11</v>
      </c>
      <c r="P3" s="9" t="s">
        <v>3</v>
      </c>
      <c r="Q3" s="57"/>
      <c r="R3" s="10" t="s">
        <v>12</v>
      </c>
    </row>
    <row r="4" spans="1:32" s="3" customFormat="1" x14ac:dyDescent="0.3">
      <c r="A4" s="119"/>
      <c r="B4" s="21"/>
      <c r="C4" s="7"/>
      <c r="D4" s="61" t="s">
        <v>13</v>
      </c>
      <c r="E4" s="62"/>
      <c r="F4" s="63"/>
      <c r="G4" s="63"/>
      <c r="H4" s="63"/>
      <c r="I4" s="58"/>
      <c r="J4" s="63"/>
      <c r="K4" s="63"/>
      <c r="L4" s="63"/>
      <c r="M4" s="58"/>
      <c r="N4" s="63"/>
      <c r="O4" s="63"/>
      <c r="P4" s="63"/>
      <c r="Q4" s="58"/>
      <c r="R4" s="64"/>
    </row>
    <row r="5" spans="1:32" x14ac:dyDescent="0.3">
      <c r="B5" s="21"/>
      <c r="C5" s="20" t="s">
        <v>44</v>
      </c>
      <c r="D5" s="73" t="s">
        <v>119</v>
      </c>
      <c r="E5" s="85"/>
      <c r="F5" s="75"/>
      <c r="G5" s="75"/>
      <c r="H5" s="75"/>
      <c r="I5" s="58"/>
      <c r="J5" s="75"/>
      <c r="K5" s="75"/>
      <c r="L5" s="75"/>
      <c r="M5" s="58"/>
      <c r="N5" s="75"/>
      <c r="O5" s="75"/>
      <c r="P5" s="75"/>
      <c r="Q5" s="58"/>
      <c r="R5" s="76"/>
      <c r="S5" s="1"/>
    </row>
    <row r="6" spans="1:32" x14ac:dyDescent="0.3">
      <c r="B6" s="21"/>
      <c r="C6" s="1"/>
      <c r="D6" s="8" t="s">
        <v>15</v>
      </c>
      <c r="E6" s="65"/>
      <c r="F6" s="17">
        <v>1026</v>
      </c>
      <c r="G6" s="17">
        <f>H6-F6</f>
        <v>1223</v>
      </c>
      <c r="H6" s="17">
        <v>2249</v>
      </c>
      <c r="I6" s="58"/>
      <c r="J6" s="17">
        <v>843</v>
      </c>
      <c r="K6" s="17">
        <f>L6-J6</f>
        <v>1085</v>
      </c>
      <c r="L6" s="17">
        <v>1928</v>
      </c>
      <c r="M6" s="58"/>
      <c r="N6" s="17">
        <v>930</v>
      </c>
      <c r="O6" s="17">
        <f>P6-N6</f>
        <v>1276</v>
      </c>
      <c r="P6" s="17">
        <v>2206</v>
      </c>
      <c r="Q6" s="58"/>
      <c r="R6" s="18">
        <v>1131</v>
      </c>
      <c r="T6" s="55"/>
      <c r="U6" s="55"/>
      <c r="V6" s="55"/>
      <c r="W6" s="55"/>
      <c r="X6" s="55"/>
      <c r="Y6" s="55"/>
      <c r="Z6" s="55"/>
      <c r="AB6" s="55"/>
      <c r="AC6" s="55"/>
      <c r="AD6" s="55"/>
      <c r="AF6" s="55"/>
    </row>
    <row r="7" spans="1:32" x14ac:dyDescent="0.3">
      <c r="B7" s="21"/>
      <c r="C7" s="1"/>
      <c r="D7" s="14" t="s">
        <v>16</v>
      </c>
      <c r="E7" s="65"/>
      <c r="F7" s="49">
        <v>7.0000000000000007E-2</v>
      </c>
      <c r="G7" s="49">
        <v>-0.04</v>
      </c>
      <c r="H7" s="49">
        <v>0</v>
      </c>
      <c r="I7" s="58"/>
      <c r="J7" s="49">
        <f>J6/F6-1</f>
        <v>-0.17836257309941517</v>
      </c>
      <c r="K7" s="49">
        <f>K6/G6-1</f>
        <v>-0.1128372853638594</v>
      </c>
      <c r="L7" s="49">
        <f>L6/H6-1</f>
        <v>-0.14273010226767457</v>
      </c>
      <c r="M7" s="58"/>
      <c r="N7" s="49">
        <f>N6/J6-1</f>
        <v>0.10320284697508897</v>
      </c>
      <c r="O7" s="49">
        <f>O6/K6-1</f>
        <v>0.17603686635944693</v>
      </c>
      <c r="P7" s="49">
        <f>P6/L6-1</f>
        <v>0.14419087136929454</v>
      </c>
      <c r="Q7" s="58"/>
      <c r="R7" s="208">
        <f>R6/N6-1</f>
        <v>0.21612903225806446</v>
      </c>
      <c r="T7" s="55"/>
      <c r="U7" s="55"/>
      <c r="V7" s="55"/>
      <c r="W7" s="55"/>
      <c r="X7" s="55"/>
      <c r="Y7" s="55"/>
      <c r="Z7" s="55"/>
      <c r="AB7" s="55"/>
      <c r="AC7" s="55"/>
      <c r="AD7" s="55"/>
      <c r="AF7" s="55"/>
    </row>
    <row r="8" spans="1:32" x14ac:dyDescent="0.3">
      <c r="B8" s="21"/>
      <c r="C8" s="1"/>
      <c r="D8" s="14" t="s">
        <v>17</v>
      </c>
      <c r="E8" s="65"/>
      <c r="F8" s="49">
        <v>0.04</v>
      </c>
      <c r="G8" s="49">
        <v>0.02</v>
      </c>
      <c r="H8" s="49">
        <v>0.03</v>
      </c>
      <c r="I8" s="58"/>
      <c r="J8" s="49">
        <v>-0.04</v>
      </c>
      <c r="K8" s="49">
        <v>-0.04</v>
      </c>
      <c r="L8" s="49">
        <v>-0.04</v>
      </c>
      <c r="M8" s="58"/>
      <c r="N8" s="49">
        <v>0.04</v>
      </c>
      <c r="O8" s="49">
        <v>0.12</v>
      </c>
      <c r="P8" s="49">
        <v>0.08</v>
      </c>
      <c r="Q8" s="58"/>
      <c r="R8" s="208">
        <v>0.19</v>
      </c>
      <c r="T8" s="55"/>
      <c r="U8" s="55"/>
      <c r="V8" s="55"/>
      <c r="W8" s="55"/>
      <c r="X8" s="55"/>
      <c r="Y8" s="55"/>
      <c r="Z8" s="55"/>
      <c r="AB8" s="55"/>
      <c r="AC8" s="55"/>
      <c r="AD8" s="55"/>
      <c r="AF8" s="55"/>
    </row>
    <row r="9" spans="1:32" ht="14.5" x14ac:dyDescent="0.3">
      <c r="B9" s="21"/>
      <c r="C9" s="1"/>
      <c r="D9" s="8" t="s">
        <v>98</v>
      </c>
      <c r="E9" s="65"/>
      <c r="F9" s="17">
        <v>-11</v>
      </c>
      <c r="G9" s="17">
        <f>H9-F9</f>
        <v>-24</v>
      </c>
      <c r="H9" s="17">
        <v>-35</v>
      </c>
      <c r="I9" s="58"/>
      <c r="J9" s="17">
        <v>-37</v>
      </c>
      <c r="K9" s="17">
        <f>L9-J9</f>
        <v>-24</v>
      </c>
      <c r="L9" s="17">
        <v>-61</v>
      </c>
      <c r="M9" s="58"/>
      <c r="N9" s="17">
        <v>-24</v>
      </c>
      <c r="O9" s="17">
        <f>P9-N9</f>
        <v>-11</v>
      </c>
      <c r="P9" s="17">
        <v>-35</v>
      </c>
      <c r="Q9" s="58"/>
      <c r="R9" s="18">
        <v>-7</v>
      </c>
      <c r="S9" s="1"/>
      <c r="T9" s="55"/>
      <c r="U9" s="55"/>
      <c r="V9" s="55"/>
      <c r="W9" s="55"/>
      <c r="X9" s="55"/>
      <c r="Y9" s="55"/>
      <c r="Z9" s="55"/>
      <c r="AB9" s="55"/>
      <c r="AC9" s="55"/>
      <c r="AD9" s="55"/>
      <c r="AF9" s="55"/>
    </row>
    <row r="10" spans="1:32" x14ac:dyDescent="0.3">
      <c r="B10" s="21"/>
      <c r="C10" s="1"/>
      <c r="D10" s="14" t="s">
        <v>212</v>
      </c>
      <c r="E10" s="65"/>
      <c r="F10" s="49">
        <f t="shared" ref="F10:N10" si="0">F9/F6</f>
        <v>-1.0721247563352826E-2</v>
      </c>
      <c r="G10" s="49">
        <f>G9/G6</f>
        <v>-1.9623875715453803E-2</v>
      </c>
      <c r="H10" s="49">
        <v>-0.02</v>
      </c>
      <c r="I10" s="58"/>
      <c r="J10" s="49">
        <f t="shared" si="0"/>
        <v>-4.3890865954922892E-2</v>
      </c>
      <c r="K10" s="49">
        <f>K9/K6</f>
        <v>-2.2119815668202765E-2</v>
      </c>
      <c r="L10" s="49">
        <f t="shared" ref="L10" si="1">L9/L6</f>
        <v>-3.1639004149377592E-2</v>
      </c>
      <c r="M10" s="58"/>
      <c r="N10" s="49">
        <f t="shared" si="0"/>
        <v>-2.5806451612903226E-2</v>
      </c>
      <c r="O10" s="49">
        <f>O9/O6</f>
        <v>-8.6206896551724137E-3</v>
      </c>
      <c r="P10" s="49">
        <f t="shared" ref="P10" si="2">P9/P6</f>
        <v>-1.5865820489573891E-2</v>
      </c>
      <c r="Q10" s="58"/>
      <c r="R10" s="208">
        <f>R9/R6</f>
        <v>-6.18921308576481E-3</v>
      </c>
      <c r="T10" s="55"/>
      <c r="U10" s="55"/>
      <c r="V10" s="55"/>
      <c r="W10" s="55"/>
      <c r="X10" s="55"/>
      <c r="Y10" s="55"/>
      <c r="Z10" s="55"/>
      <c r="AB10" s="55"/>
      <c r="AC10" s="55"/>
      <c r="AD10" s="55"/>
      <c r="AF10" s="55"/>
    </row>
    <row r="11" spans="1:32" x14ac:dyDescent="0.3">
      <c r="B11" s="21"/>
      <c r="C11" s="1"/>
      <c r="D11" s="8" t="s">
        <v>120</v>
      </c>
      <c r="E11" s="65"/>
      <c r="F11" s="16">
        <v>1233</v>
      </c>
      <c r="G11" s="17">
        <f>H11-F11</f>
        <v>1464</v>
      </c>
      <c r="H11" s="16">
        <v>2697</v>
      </c>
      <c r="I11" s="58"/>
      <c r="J11" s="16">
        <v>1032</v>
      </c>
      <c r="K11" s="17">
        <f>L11-J11</f>
        <v>1311</v>
      </c>
      <c r="L11" s="16">
        <v>2343</v>
      </c>
      <c r="M11" s="58"/>
      <c r="N11" s="16">
        <v>1112</v>
      </c>
      <c r="O11" s="17">
        <f>P11-N11</f>
        <v>1475</v>
      </c>
      <c r="P11" s="16">
        <v>2587</v>
      </c>
      <c r="Q11" s="58"/>
      <c r="R11" s="19">
        <v>1269</v>
      </c>
      <c r="S11" s="1"/>
      <c r="T11" s="55"/>
      <c r="U11" s="55"/>
      <c r="V11" s="55"/>
      <c r="W11" s="55"/>
      <c r="X11" s="55"/>
      <c r="Y11" s="55"/>
      <c r="Z11" s="55"/>
      <c r="AB11" s="55"/>
      <c r="AC11" s="55"/>
      <c r="AD11" s="55"/>
      <c r="AF11" s="55"/>
    </row>
    <row r="12" spans="1:32" x14ac:dyDescent="0.3">
      <c r="B12" s="21"/>
      <c r="C12" s="1"/>
      <c r="D12" s="14" t="s">
        <v>16</v>
      </c>
      <c r="E12" s="65"/>
      <c r="F12" s="15">
        <v>0.06</v>
      </c>
      <c r="G12" s="49">
        <v>-0.04</v>
      </c>
      <c r="H12" s="15">
        <v>0.01</v>
      </c>
      <c r="I12" s="58"/>
      <c r="J12" s="15">
        <f>J11/F11-1</f>
        <v>-0.16301703163017034</v>
      </c>
      <c r="K12" s="49">
        <f>K11/G11-1</f>
        <v>-0.10450819672131151</v>
      </c>
      <c r="L12" s="15">
        <f>L11/H11-1</f>
        <v>-0.13125695216907673</v>
      </c>
      <c r="M12" s="58"/>
      <c r="N12" s="15">
        <f>N11/J11-1</f>
        <v>7.7519379844961156E-2</v>
      </c>
      <c r="O12" s="49">
        <f>O11/K11-1</f>
        <v>0.12509534706331049</v>
      </c>
      <c r="P12" s="15">
        <f>P11/L11-1</f>
        <v>0.10413999146393516</v>
      </c>
      <c r="Q12" s="58"/>
      <c r="R12" s="162">
        <f>R11/N11-1</f>
        <v>0.14118705035971213</v>
      </c>
      <c r="S12" s="1"/>
      <c r="T12" s="55"/>
      <c r="U12" s="55"/>
      <c r="V12" s="55"/>
      <c r="W12" s="55"/>
      <c r="X12" s="55"/>
      <c r="Y12" s="55"/>
      <c r="Z12" s="55"/>
      <c r="AB12" s="55"/>
      <c r="AC12" s="55"/>
      <c r="AD12" s="55"/>
      <c r="AF12" s="55"/>
    </row>
    <row r="13" spans="1:32" x14ac:dyDescent="0.3">
      <c r="B13" s="21"/>
      <c r="C13" s="1"/>
      <c r="D13" s="14" t="s">
        <v>17</v>
      </c>
      <c r="E13" s="65"/>
      <c r="F13" s="15">
        <v>4.1000000000000002E-2</v>
      </c>
      <c r="G13" s="15">
        <v>0.03</v>
      </c>
      <c r="H13" s="15">
        <v>0.03</v>
      </c>
      <c r="I13" s="58"/>
      <c r="J13" s="15">
        <v>-0.03</v>
      </c>
      <c r="K13" s="15">
        <v>-0.13</v>
      </c>
      <c r="L13" s="15">
        <v>-0.04</v>
      </c>
      <c r="M13" s="58"/>
      <c r="N13" s="15">
        <v>0.03</v>
      </c>
      <c r="O13" s="15">
        <v>0.1</v>
      </c>
      <c r="P13" s="15">
        <v>7.0000000000000007E-2</v>
      </c>
      <c r="Q13" s="58"/>
      <c r="R13" s="162">
        <v>0.14000000000000001</v>
      </c>
      <c r="S13" s="1"/>
      <c r="T13" s="55"/>
      <c r="U13" s="55"/>
      <c r="V13" s="55"/>
      <c r="W13" s="55"/>
      <c r="X13" s="55"/>
      <c r="Y13" s="55"/>
      <c r="Z13" s="55"/>
      <c r="AB13" s="55"/>
      <c r="AC13" s="55"/>
      <c r="AD13" s="55"/>
      <c r="AF13" s="55"/>
    </row>
    <row r="14" spans="1:32" x14ac:dyDescent="0.3">
      <c r="B14" s="21"/>
      <c r="C14" s="1"/>
      <c r="D14" s="8" t="s">
        <v>121</v>
      </c>
      <c r="E14" s="65"/>
      <c r="F14" s="16">
        <v>196.90100000000001</v>
      </c>
      <c r="G14" s="17">
        <v>335</v>
      </c>
      <c r="H14" s="16">
        <v>335</v>
      </c>
      <c r="I14" s="58"/>
      <c r="J14" s="16">
        <v>395</v>
      </c>
      <c r="K14" s="17">
        <v>517</v>
      </c>
      <c r="L14" s="16">
        <v>517</v>
      </c>
      <c r="M14" s="58"/>
      <c r="N14" s="16">
        <v>593</v>
      </c>
      <c r="O14" s="17">
        <v>716</v>
      </c>
      <c r="P14" s="16">
        <v>716</v>
      </c>
      <c r="Q14" s="58"/>
      <c r="R14" s="19">
        <v>858</v>
      </c>
      <c r="S14" s="1"/>
      <c r="T14" s="55"/>
      <c r="U14" s="55"/>
      <c r="V14" s="55"/>
      <c r="W14" s="55"/>
      <c r="X14" s="55"/>
      <c r="Y14" s="55"/>
      <c r="Z14" s="55"/>
      <c r="AB14" s="55"/>
      <c r="AC14" s="55"/>
      <c r="AD14" s="55"/>
      <c r="AF14" s="55"/>
    </row>
    <row r="15" spans="1:32" x14ac:dyDescent="0.3">
      <c r="B15" s="21"/>
      <c r="C15" s="1"/>
      <c r="D15" s="14" t="s">
        <v>49</v>
      </c>
      <c r="E15" s="65"/>
      <c r="F15" s="15" t="s">
        <v>27</v>
      </c>
      <c r="G15" s="15" t="s">
        <v>27</v>
      </c>
      <c r="H15" s="15">
        <v>1.74</v>
      </c>
      <c r="I15" s="58"/>
      <c r="J15" s="15">
        <f>J14/F14-1</f>
        <v>1.0060842758543633</v>
      </c>
      <c r="K15" s="15">
        <f>K14/G14-1</f>
        <v>0.5432835820895523</v>
      </c>
      <c r="L15" s="15">
        <f>L14/H14-1</f>
        <v>0.5432835820895523</v>
      </c>
      <c r="M15" s="58"/>
      <c r="N15" s="15">
        <f>N14/J14-1</f>
        <v>0.50126582278481013</v>
      </c>
      <c r="O15" s="15">
        <f>O14/K14-1</f>
        <v>0.38491295938104453</v>
      </c>
      <c r="P15" s="15">
        <f>P14/L14-1</f>
        <v>0.38491295938104453</v>
      </c>
      <c r="Q15" s="58"/>
      <c r="R15" s="162">
        <f>R14/N14-1</f>
        <v>0.44688026981450246</v>
      </c>
      <c r="S15" s="1"/>
      <c r="T15" s="55"/>
      <c r="U15" s="55"/>
      <c r="V15" s="55"/>
      <c r="W15" s="55"/>
      <c r="X15" s="55"/>
      <c r="Y15" s="55"/>
      <c r="Z15" s="55"/>
      <c r="AB15" s="55"/>
      <c r="AC15" s="55"/>
      <c r="AD15" s="55"/>
      <c r="AF15" s="55"/>
    </row>
    <row r="16" spans="1:32" x14ac:dyDescent="0.3">
      <c r="B16" s="21"/>
      <c r="C16" s="1"/>
      <c r="D16" s="30" t="s">
        <v>122</v>
      </c>
      <c r="E16" s="65"/>
      <c r="F16" s="15">
        <v>4.97</v>
      </c>
      <c r="G16" s="15">
        <v>4.93</v>
      </c>
      <c r="H16" s="15">
        <v>3.33</v>
      </c>
      <c r="I16" s="58"/>
      <c r="J16" s="15">
        <v>0.47</v>
      </c>
      <c r="K16" s="15">
        <v>-0.03</v>
      </c>
      <c r="L16" s="15">
        <v>0.15</v>
      </c>
      <c r="M16" s="58"/>
      <c r="N16" s="15">
        <v>-0.01</v>
      </c>
      <c r="O16" s="15">
        <v>0.04</v>
      </c>
      <c r="P16" s="15">
        <v>0.01</v>
      </c>
      <c r="Q16" s="58"/>
      <c r="R16" s="162">
        <v>0.14000000000000001</v>
      </c>
      <c r="S16" s="1"/>
      <c r="T16" s="55"/>
      <c r="U16" s="55"/>
      <c r="V16" s="55"/>
      <c r="W16" s="55"/>
      <c r="X16" s="55"/>
      <c r="Y16" s="55"/>
      <c r="Z16" s="55"/>
      <c r="AB16" s="55"/>
      <c r="AC16" s="55"/>
      <c r="AD16" s="55"/>
      <c r="AF16" s="55"/>
    </row>
    <row r="17" spans="1:32" x14ac:dyDescent="0.3">
      <c r="B17" s="21"/>
      <c r="C17" s="1"/>
      <c r="D17" s="30" t="s">
        <v>123</v>
      </c>
      <c r="E17" s="65"/>
      <c r="F17" s="15">
        <v>5.63</v>
      </c>
      <c r="G17" s="15">
        <v>2.58</v>
      </c>
      <c r="H17" s="15">
        <v>3.35</v>
      </c>
      <c r="I17" s="58"/>
      <c r="J17" s="15">
        <v>0.59</v>
      </c>
      <c r="K17" s="15">
        <v>0.03</v>
      </c>
      <c r="L17" s="15">
        <v>0.28999999999999998</v>
      </c>
      <c r="M17" s="58"/>
      <c r="N17" s="15">
        <v>0.16</v>
      </c>
      <c r="O17" s="15">
        <v>0.15</v>
      </c>
      <c r="P17" s="15">
        <v>0.15</v>
      </c>
      <c r="Q17" s="58"/>
      <c r="R17" s="162">
        <v>0.24</v>
      </c>
      <c r="S17" s="1"/>
      <c r="T17" s="55"/>
      <c r="U17" s="55"/>
      <c r="V17" s="55"/>
      <c r="W17" s="55"/>
      <c r="X17" s="55"/>
      <c r="Y17" s="55"/>
      <c r="Z17" s="55"/>
      <c r="AB17" s="55"/>
      <c r="AC17" s="55"/>
      <c r="AD17" s="55"/>
      <c r="AF17" s="55"/>
    </row>
    <row r="18" spans="1:32" x14ac:dyDescent="0.3">
      <c r="B18" s="21"/>
      <c r="C18" s="1"/>
      <c r="D18" s="72"/>
      <c r="E18" s="65"/>
      <c r="F18" s="15"/>
      <c r="G18" s="15"/>
      <c r="H18" s="15"/>
      <c r="I18" s="58"/>
      <c r="J18" s="15"/>
      <c r="K18" s="15"/>
      <c r="L18" s="15"/>
      <c r="M18" s="58"/>
      <c r="N18" s="15"/>
      <c r="O18" s="15"/>
      <c r="P18" s="15"/>
      <c r="Q18" s="58"/>
      <c r="R18" s="162"/>
      <c r="T18" s="55"/>
      <c r="U18" s="55"/>
      <c r="V18" s="55"/>
      <c r="W18" s="55"/>
      <c r="X18" s="55"/>
      <c r="Y18" s="55"/>
      <c r="Z18" s="55"/>
      <c r="AB18" s="55"/>
      <c r="AC18" s="55"/>
      <c r="AD18" s="55"/>
      <c r="AF18" s="55"/>
    </row>
    <row r="19" spans="1:32" ht="14.5" x14ac:dyDescent="0.3">
      <c r="B19" s="21"/>
      <c r="C19" s="44" t="s">
        <v>44</v>
      </c>
      <c r="D19" s="45" t="s">
        <v>124</v>
      </c>
      <c r="E19" s="223"/>
      <c r="F19" s="46"/>
      <c r="G19" s="46"/>
      <c r="H19" s="46"/>
      <c r="I19" s="58"/>
      <c r="J19" s="46"/>
      <c r="K19" s="46"/>
      <c r="L19" s="46"/>
      <c r="M19" s="58"/>
      <c r="N19" s="46"/>
      <c r="O19" s="46"/>
      <c r="P19" s="46"/>
      <c r="Q19" s="58"/>
      <c r="R19" s="220"/>
      <c r="T19" s="55"/>
      <c r="U19" s="55"/>
      <c r="V19" s="55"/>
      <c r="W19" s="55"/>
      <c r="X19" s="55"/>
      <c r="Y19" s="55"/>
      <c r="Z19" s="55"/>
      <c r="AB19" s="55"/>
      <c r="AC19" s="55"/>
      <c r="AD19" s="55"/>
      <c r="AF19" s="55"/>
    </row>
    <row r="20" spans="1:32" x14ac:dyDescent="0.3">
      <c r="B20" s="21"/>
      <c r="C20" s="1"/>
      <c r="D20" s="8" t="s">
        <v>15</v>
      </c>
      <c r="E20" s="65"/>
      <c r="F20" s="16">
        <v>332</v>
      </c>
      <c r="G20" s="17">
        <f>H20-F20</f>
        <v>377</v>
      </c>
      <c r="H20" s="16">
        <v>709</v>
      </c>
      <c r="I20" s="58"/>
      <c r="J20" s="16">
        <v>327</v>
      </c>
      <c r="K20" s="17">
        <f>L20-J20</f>
        <v>366</v>
      </c>
      <c r="L20" s="16">
        <v>693</v>
      </c>
      <c r="M20" s="58"/>
      <c r="N20" s="16">
        <v>316</v>
      </c>
      <c r="O20" s="17">
        <f>P20-N20</f>
        <v>370</v>
      </c>
      <c r="P20" s="16">
        <v>686</v>
      </c>
      <c r="Q20" s="58"/>
      <c r="R20" s="19">
        <v>350</v>
      </c>
      <c r="T20" s="55"/>
      <c r="U20" s="55"/>
      <c r="V20" s="55"/>
      <c r="W20" s="55"/>
      <c r="X20" s="55"/>
      <c r="Y20" s="55"/>
      <c r="Z20" s="55"/>
      <c r="AB20" s="55"/>
      <c r="AC20" s="55"/>
      <c r="AD20" s="55"/>
      <c r="AF20" s="55"/>
    </row>
    <row r="21" spans="1:32" x14ac:dyDescent="0.3">
      <c r="B21" s="21"/>
      <c r="C21" s="1"/>
      <c r="D21" s="14" t="s">
        <v>16</v>
      </c>
      <c r="E21" s="65"/>
      <c r="F21" s="15">
        <v>0.6</v>
      </c>
      <c r="G21" s="15">
        <v>0.17</v>
      </c>
      <c r="H21" s="15">
        <v>0.34</v>
      </c>
      <c r="I21" s="58"/>
      <c r="J21" s="15">
        <f>J20/F20-1</f>
        <v>-1.5060240963855387E-2</v>
      </c>
      <c r="K21" s="49">
        <f>K20/G20-1</f>
        <v>-2.917771883289122E-2</v>
      </c>
      <c r="L21" s="15">
        <f>L20/H20-1</f>
        <v>-2.2566995768688258E-2</v>
      </c>
      <c r="M21" s="58"/>
      <c r="N21" s="15">
        <f>N20/J20-1</f>
        <v>-3.3639143730886834E-2</v>
      </c>
      <c r="O21" s="49">
        <f>O20/K20-1</f>
        <v>1.0928961748633892E-2</v>
      </c>
      <c r="P21" s="15">
        <f>P20/L20-1</f>
        <v>-1.0101010101010055E-2</v>
      </c>
      <c r="Q21" s="58"/>
      <c r="R21" s="162">
        <f t="shared" ref="R21" si="3">R20/N20-1</f>
        <v>0.10759493670886067</v>
      </c>
      <c r="T21" s="55"/>
      <c r="U21" s="55"/>
      <c r="V21" s="55"/>
      <c r="W21" s="55"/>
      <c r="X21" s="55"/>
      <c r="Y21" s="55"/>
      <c r="Z21" s="55"/>
      <c r="AB21" s="55"/>
      <c r="AC21" s="55"/>
      <c r="AD21" s="55"/>
      <c r="AF21" s="55"/>
    </row>
    <row r="22" spans="1:32" x14ac:dyDescent="0.3">
      <c r="B22" s="21"/>
      <c r="C22" s="1"/>
      <c r="D22" s="14" t="s">
        <v>17</v>
      </c>
      <c r="E22" s="65"/>
      <c r="F22" s="15">
        <v>0.34</v>
      </c>
      <c r="G22" s="15">
        <v>0.19</v>
      </c>
      <c r="H22" s="15">
        <v>0.25</v>
      </c>
      <c r="I22" s="58"/>
      <c r="J22" s="15">
        <v>0.13</v>
      </c>
      <c r="K22" s="15">
        <v>0.11</v>
      </c>
      <c r="L22" s="15">
        <v>0.12</v>
      </c>
      <c r="M22" s="58"/>
      <c r="N22" s="15">
        <v>0.09</v>
      </c>
      <c r="O22" s="15">
        <v>0.08</v>
      </c>
      <c r="P22" s="15">
        <v>0.09</v>
      </c>
      <c r="Q22" s="58"/>
      <c r="R22" s="162">
        <v>7.0000000000000007E-2</v>
      </c>
      <c r="T22" s="55"/>
      <c r="U22" s="55"/>
      <c r="V22" s="55"/>
      <c r="W22" s="55"/>
      <c r="X22" s="55"/>
      <c r="Y22" s="55"/>
      <c r="Z22" s="55"/>
      <c r="AB22" s="55"/>
      <c r="AC22" s="55"/>
      <c r="AD22" s="55"/>
      <c r="AF22" s="55"/>
    </row>
    <row r="23" spans="1:32" x14ac:dyDescent="0.3">
      <c r="B23" s="21"/>
      <c r="C23" s="1"/>
      <c r="D23" s="8" t="s">
        <v>23</v>
      </c>
      <c r="E23" s="65"/>
      <c r="F23" s="16">
        <v>0</v>
      </c>
      <c r="G23" s="17">
        <f>H23-F23</f>
        <v>1</v>
      </c>
      <c r="H23" s="16">
        <v>1</v>
      </c>
      <c r="I23" s="58"/>
      <c r="J23" s="16">
        <v>-8</v>
      </c>
      <c r="K23" s="17">
        <f>L23-J23</f>
        <v>-2</v>
      </c>
      <c r="L23" s="16">
        <v>-10</v>
      </c>
      <c r="M23" s="58"/>
      <c r="N23" s="16">
        <v>1</v>
      </c>
      <c r="O23" s="17">
        <f>P23-N23</f>
        <v>-1</v>
      </c>
      <c r="P23" s="16">
        <v>0</v>
      </c>
      <c r="Q23" s="58"/>
      <c r="R23" s="19">
        <v>-12</v>
      </c>
      <c r="T23" s="55"/>
      <c r="U23" s="55"/>
      <c r="V23" s="55"/>
      <c r="W23" s="55"/>
      <c r="X23" s="55"/>
      <c r="Y23" s="55"/>
      <c r="Z23" s="55"/>
      <c r="AB23" s="55"/>
      <c r="AC23" s="55"/>
      <c r="AD23" s="55"/>
      <c r="AF23" s="55"/>
    </row>
    <row r="24" spans="1:32" x14ac:dyDescent="0.3">
      <c r="B24" s="21"/>
      <c r="C24" s="1"/>
      <c r="D24" s="14" t="s">
        <v>212</v>
      </c>
      <c r="E24" s="65"/>
      <c r="F24" s="15">
        <f>F23/F20</f>
        <v>0</v>
      </c>
      <c r="G24" s="49">
        <f>G23/G20</f>
        <v>2.6525198938992041E-3</v>
      </c>
      <c r="H24" s="15">
        <f>H23/H20</f>
        <v>1.4104372355430183E-3</v>
      </c>
      <c r="I24" s="58"/>
      <c r="J24" s="15">
        <f>J23/J20</f>
        <v>-2.4464831804281346E-2</v>
      </c>
      <c r="K24" s="49">
        <f>K23/K20</f>
        <v>-5.4644808743169399E-3</v>
      </c>
      <c r="L24" s="15">
        <f>L23/L20</f>
        <v>-1.443001443001443E-2</v>
      </c>
      <c r="M24" s="58"/>
      <c r="N24" s="15">
        <f>N23/N20</f>
        <v>3.1645569620253164E-3</v>
      </c>
      <c r="O24" s="49">
        <f>O23/O20</f>
        <v>-2.7027027027027029E-3</v>
      </c>
      <c r="P24" s="15">
        <f t="shared" ref="P24" si="4">P23/P20</f>
        <v>0</v>
      </c>
      <c r="Q24" s="58"/>
      <c r="R24" s="162">
        <f>R23/R20</f>
        <v>-3.4285714285714287E-2</v>
      </c>
      <c r="S24" s="1"/>
      <c r="T24" s="55"/>
      <c r="U24" s="55"/>
      <c r="V24" s="55"/>
      <c r="W24" s="55"/>
      <c r="X24" s="55"/>
      <c r="Y24" s="55"/>
      <c r="Z24" s="55"/>
      <c r="AB24" s="55"/>
      <c r="AC24" s="55"/>
      <c r="AD24" s="55"/>
      <c r="AF24" s="55"/>
    </row>
    <row r="25" spans="1:32" x14ac:dyDescent="0.3">
      <c r="B25" s="21"/>
      <c r="C25" s="1"/>
      <c r="D25" s="8" t="s">
        <v>125</v>
      </c>
      <c r="E25" s="65"/>
      <c r="F25" s="16">
        <v>513</v>
      </c>
      <c r="G25" s="17">
        <f>H25-F25</f>
        <v>598</v>
      </c>
      <c r="H25" s="16">
        <v>1111</v>
      </c>
      <c r="I25" s="58"/>
      <c r="J25" s="16">
        <v>643</v>
      </c>
      <c r="K25" s="17">
        <f>L25-J25</f>
        <v>715</v>
      </c>
      <c r="L25" s="16">
        <v>1358</v>
      </c>
      <c r="M25" s="58"/>
      <c r="N25" s="16">
        <v>654</v>
      </c>
      <c r="O25" s="17">
        <f>P25-N25</f>
        <v>754</v>
      </c>
      <c r="P25" s="16">
        <v>1408</v>
      </c>
      <c r="Q25" s="58"/>
      <c r="R25" s="19">
        <v>746</v>
      </c>
      <c r="T25" s="55"/>
      <c r="U25" s="55"/>
      <c r="V25" s="55"/>
      <c r="W25" s="55"/>
      <c r="X25" s="55"/>
      <c r="Y25" s="55"/>
      <c r="Z25" s="55"/>
      <c r="AB25" s="55"/>
      <c r="AC25" s="55"/>
      <c r="AD25" s="55"/>
      <c r="AF25" s="55"/>
    </row>
    <row r="26" spans="1:32" x14ac:dyDescent="0.3">
      <c r="B26" s="21"/>
      <c r="C26" s="1"/>
      <c r="D26" s="14" t="s">
        <v>16</v>
      </c>
      <c r="E26" s="65"/>
      <c r="F26" s="15">
        <v>0.60859464385144579</v>
      </c>
      <c r="G26" s="217">
        <v>0.23669571564763414</v>
      </c>
      <c r="H26" s="15">
        <v>0.4066848261074516</v>
      </c>
      <c r="I26" s="58"/>
      <c r="J26" s="15">
        <f>J25/F25-1</f>
        <v>0.25341130604288509</v>
      </c>
      <c r="K26" s="49">
        <f>K25/G25-1</f>
        <v>0.19565217391304346</v>
      </c>
      <c r="L26" s="15">
        <f>L25/H25-1</f>
        <v>0.22232223222322234</v>
      </c>
      <c r="M26" s="58"/>
      <c r="N26" s="15">
        <f>N25/J25-1</f>
        <v>1.7107309486780631E-2</v>
      </c>
      <c r="O26" s="49">
        <f>O25/K25-1</f>
        <v>5.4545454545454453E-2</v>
      </c>
      <c r="P26" s="15">
        <f>P25/L25-1</f>
        <v>3.6818851251841034E-2</v>
      </c>
      <c r="Q26" s="58"/>
      <c r="R26" s="162">
        <f>R25/N25-1</f>
        <v>0.14067278287461771</v>
      </c>
      <c r="T26" s="55"/>
      <c r="U26" s="55"/>
      <c r="V26" s="55"/>
      <c r="W26" s="55"/>
      <c r="X26" s="55"/>
      <c r="Y26" s="55"/>
      <c r="Z26" s="55"/>
      <c r="AB26" s="55"/>
      <c r="AC26" s="55"/>
      <c r="AD26" s="55"/>
      <c r="AF26" s="55"/>
    </row>
    <row r="27" spans="1:32" x14ac:dyDescent="0.3">
      <c r="B27" s="21"/>
      <c r="C27" s="1"/>
      <c r="D27" s="14" t="s">
        <v>17</v>
      </c>
      <c r="E27" s="65"/>
      <c r="F27" s="15">
        <v>0.43</v>
      </c>
      <c r="G27" s="218">
        <v>0.26</v>
      </c>
      <c r="H27" s="15">
        <v>0.33</v>
      </c>
      <c r="I27" s="58"/>
      <c r="J27" s="15">
        <v>0.14000000000000001</v>
      </c>
      <c r="K27" s="218">
        <v>0.13</v>
      </c>
      <c r="L27" s="15">
        <v>0.14000000000000001</v>
      </c>
      <c r="M27" s="58"/>
      <c r="N27" s="15">
        <v>0.15</v>
      </c>
      <c r="O27" s="218">
        <v>0.12</v>
      </c>
      <c r="P27" s="15">
        <v>0.13</v>
      </c>
      <c r="Q27" s="58"/>
      <c r="R27" s="162">
        <v>0.11</v>
      </c>
      <c r="T27" s="55"/>
      <c r="U27" s="55"/>
      <c r="V27" s="55"/>
      <c r="W27" s="55"/>
      <c r="X27" s="55"/>
      <c r="Y27" s="55"/>
      <c r="Z27" s="55"/>
      <c r="AB27" s="55"/>
      <c r="AC27" s="55"/>
      <c r="AD27" s="55"/>
      <c r="AF27" s="55"/>
    </row>
    <row r="28" spans="1:32" x14ac:dyDescent="0.3">
      <c r="B28" s="21"/>
      <c r="C28" s="1"/>
      <c r="D28" s="8" t="s">
        <v>126</v>
      </c>
      <c r="E28" s="65"/>
      <c r="F28" s="15">
        <v>0.32</v>
      </c>
      <c r="G28" s="218">
        <v>0.24</v>
      </c>
      <c r="H28" s="15">
        <v>0.27</v>
      </c>
      <c r="I28" s="58"/>
      <c r="J28" s="15">
        <v>0.15</v>
      </c>
      <c r="K28" s="218">
        <v>0.14000000000000001</v>
      </c>
      <c r="L28" s="15">
        <v>0.14000000000000001</v>
      </c>
      <c r="M28" s="58"/>
      <c r="N28" s="15">
        <v>0.15</v>
      </c>
      <c r="O28" s="218">
        <v>0.11</v>
      </c>
      <c r="P28" s="15">
        <v>0.13</v>
      </c>
      <c r="Q28" s="58"/>
      <c r="R28" s="221">
        <v>0.1</v>
      </c>
      <c r="T28" s="55"/>
      <c r="U28" s="55"/>
      <c r="V28" s="55"/>
      <c r="W28" s="55"/>
      <c r="X28" s="55"/>
      <c r="Y28" s="55"/>
      <c r="Z28" s="55"/>
      <c r="AB28" s="55"/>
      <c r="AC28" s="55"/>
      <c r="AD28" s="55"/>
      <c r="AF28" s="55"/>
    </row>
    <row r="29" spans="1:32" x14ac:dyDescent="0.3">
      <c r="B29" s="21"/>
      <c r="C29" s="1"/>
      <c r="D29" s="30" t="s">
        <v>127</v>
      </c>
      <c r="E29" s="65"/>
      <c r="F29" s="15">
        <v>0.88</v>
      </c>
      <c r="G29" s="218">
        <v>0.28000000000000003</v>
      </c>
      <c r="H29" s="15">
        <v>0.51</v>
      </c>
      <c r="I29" s="58"/>
      <c r="J29" s="15">
        <v>0.09</v>
      </c>
      <c r="K29" s="218">
        <v>-0.01</v>
      </c>
      <c r="L29" s="15">
        <v>0.04</v>
      </c>
      <c r="M29" s="58"/>
      <c r="N29" s="15">
        <v>0.03</v>
      </c>
      <c r="O29" s="218">
        <v>0.04</v>
      </c>
      <c r="P29" s="15">
        <v>0.03</v>
      </c>
      <c r="Q29" s="58"/>
      <c r="R29" s="221">
        <v>0.04</v>
      </c>
      <c r="T29" s="55"/>
      <c r="U29" s="55"/>
      <c r="V29" s="55"/>
      <c r="W29" s="55"/>
      <c r="X29" s="55"/>
      <c r="Y29" s="55"/>
      <c r="Z29" s="55"/>
      <c r="AB29" s="55"/>
      <c r="AC29" s="55"/>
      <c r="AD29" s="55"/>
      <c r="AF29" s="55"/>
    </row>
    <row r="30" spans="1:32" s="43" customFormat="1" ht="14" thickBot="1" x14ac:dyDescent="0.35">
      <c r="A30" s="122"/>
      <c r="B30" s="41"/>
      <c r="D30" s="30" t="s">
        <v>128</v>
      </c>
      <c r="E30" s="65"/>
      <c r="F30" s="161">
        <v>0.78</v>
      </c>
      <c r="G30" s="219">
        <v>0.32</v>
      </c>
      <c r="H30" s="161">
        <v>0.51</v>
      </c>
      <c r="I30" s="58"/>
      <c r="J30" s="161">
        <v>0.13</v>
      </c>
      <c r="K30" s="219">
        <v>0.1</v>
      </c>
      <c r="L30" s="161">
        <v>0.11</v>
      </c>
      <c r="M30" s="58"/>
      <c r="N30" s="161">
        <v>0.15</v>
      </c>
      <c r="O30" s="219">
        <v>0.16</v>
      </c>
      <c r="P30" s="161">
        <v>0.16</v>
      </c>
      <c r="Q30" s="58"/>
      <c r="R30" s="222">
        <v>0.13</v>
      </c>
      <c r="S30" s="42"/>
      <c r="T30" s="55"/>
      <c r="U30" s="55"/>
      <c r="V30" s="55"/>
      <c r="W30" s="55"/>
      <c r="X30" s="55"/>
      <c r="Y30" s="55"/>
      <c r="Z30" s="55"/>
      <c r="AA30" s="1"/>
      <c r="AB30" s="55"/>
      <c r="AC30" s="55"/>
      <c r="AD30" s="55"/>
      <c r="AE30" s="1"/>
      <c r="AF30" s="55"/>
    </row>
    <row r="31" spans="1:32" x14ac:dyDescent="0.3">
      <c r="B31" s="21"/>
      <c r="D31" s="24"/>
      <c r="E31" s="24"/>
      <c r="R31" s="27"/>
    </row>
    <row r="32" spans="1:32" x14ac:dyDescent="0.3">
      <c r="B32" s="21"/>
      <c r="D32" s="24" t="s">
        <v>35</v>
      </c>
      <c r="E32" s="24"/>
      <c r="R32" s="27"/>
    </row>
    <row r="33" spans="1:18" x14ac:dyDescent="0.3">
      <c r="B33" s="21"/>
      <c r="D33" s="25" t="s">
        <v>36</v>
      </c>
      <c r="E33" s="24" t="s">
        <v>39</v>
      </c>
      <c r="R33" s="27"/>
    </row>
    <row r="34" spans="1:18" ht="14" thickBot="1" x14ac:dyDescent="0.35">
      <c r="B34" s="31"/>
      <c r="C34" s="32"/>
      <c r="D34" s="90" t="s">
        <v>38</v>
      </c>
      <c r="E34" s="47" t="s">
        <v>129</v>
      </c>
      <c r="F34" s="32"/>
      <c r="G34" s="32"/>
      <c r="H34" s="32"/>
      <c r="I34" s="32"/>
      <c r="J34" s="32"/>
      <c r="K34" s="32"/>
      <c r="L34" s="32"/>
      <c r="M34" s="32"/>
      <c r="N34" s="32"/>
      <c r="O34" s="32"/>
      <c r="P34" s="32"/>
      <c r="Q34" s="32"/>
      <c r="R34" s="34"/>
    </row>
    <row r="35" spans="1:18" s="3" customFormat="1" ht="6" customHeight="1" x14ac:dyDescent="0.3">
      <c r="A35" s="119"/>
      <c r="B35" s="1"/>
      <c r="C35" s="2"/>
      <c r="D35" s="2"/>
      <c r="E35" s="1"/>
      <c r="F35" s="1"/>
      <c r="G35" s="1"/>
      <c r="H35" s="1"/>
      <c r="I35" s="1"/>
      <c r="J35" s="1"/>
      <c r="K35" s="1"/>
      <c r="L35" s="1"/>
      <c r="M35" s="1"/>
      <c r="N35" s="1"/>
      <c r="O35" s="1"/>
      <c r="P35" s="1"/>
      <c r="Q35" s="1"/>
      <c r="R35" s="1"/>
    </row>
  </sheetData>
  <protectedRanges>
    <protectedRange sqref="P28:Q30" name="Range1_1_1"/>
    <protectedRange sqref="P27:Q27" name="Range1_1_1_1"/>
  </protectedRanges>
  <mergeCells count="3">
    <mergeCell ref="F2:H2"/>
    <mergeCell ref="J2:L2"/>
    <mergeCell ref="N2:P2"/>
  </mergeCells>
  <pageMargins left="0.7" right="0.7" top="0.75" bottom="0.75" header="0.3" footer="0.3"/>
  <pageSetup scale="56" orientation="landscape" r:id="rId1"/>
  <ignoredErrors>
    <ignoredError sqref="D33:D34" numberStoredAsText="1"/>
    <ignoredError sqref="G10:O2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sheetPr>
    <pageSetUpPr fitToPage="1"/>
  </sheetPr>
  <dimension ref="A1:AF70"/>
  <sheetViews>
    <sheetView showGridLines="0" zoomScaleNormal="100" workbookViewId="0">
      <pane xSplit="5" ySplit="3" topLeftCell="F4" activePane="bottomRight" state="frozen"/>
      <selection pane="topRight" activeCell="B76" sqref="B76:B84"/>
      <selection pane="bottomLeft" activeCell="B76" sqref="B76:B84"/>
      <selection pane="bottomRight" activeCell="B2" sqref="B2"/>
    </sheetView>
  </sheetViews>
  <sheetFormatPr defaultColWidth="9.1796875" defaultRowHeight="13.5" x14ac:dyDescent="0.3"/>
  <cols>
    <col min="1" max="1" width="2.26953125" style="120" customWidth="1"/>
    <col min="2" max="2" width="4.7265625" style="1" customWidth="1" collapsed="1"/>
    <col min="3" max="3" width="33.81640625" style="2" customWidth="1"/>
    <col min="4" max="4" width="2.81640625" style="2" customWidth="1"/>
    <col min="5" max="5" width="44.453125" style="1" customWidth="1"/>
    <col min="6" max="8" width="12.1796875" style="1" customWidth="1"/>
    <col min="9" max="9" width="2.26953125" style="1" customWidth="1"/>
    <col min="10" max="12" width="12.1796875" style="1" customWidth="1"/>
    <col min="13" max="13" width="2.26953125" style="1" customWidth="1"/>
    <col min="14" max="16" width="12.1796875" style="1" customWidth="1"/>
    <col min="17" max="17" width="2.26953125" style="1" customWidth="1"/>
    <col min="18" max="18" width="12.1796875" style="1" customWidth="1"/>
    <col min="19" max="19" width="2.26953125" style="3" customWidth="1"/>
    <col min="20" max="16384" width="9.1796875" style="1"/>
  </cols>
  <sheetData>
    <row r="1" spans="1:32" ht="7.5" customHeight="1" thickBot="1" x14ac:dyDescent="0.35">
      <c r="S1" s="1"/>
    </row>
    <row r="2" spans="1:32" x14ac:dyDescent="0.3">
      <c r="B2" s="4" t="s">
        <v>26</v>
      </c>
      <c r="C2" s="29"/>
      <c r="D2" s="5"/>
      <c r="E2" s="6"/>
      <c r="F2" s="251" t="s">
        <v>1</v>
      </c>
      <c r="G2" s="251"/>
      <c r="H2" s="252"/>
      <c r="I2" s="81"/>
      <c r="J2" s="250" t="s">
        <v>2</v>
      </c>
      <c r="K2" s="251"/>
      <c r="L2" s="252"/>
      <c r="M2" s="81"/>
      <c r="N2" s="250" t="s">
        <v>3</v>
      </c>
      <c r="O2" s="251"/>
      <c r="P2" s="252"/>
      <c r="Q2" s="81"/>
      <c r="R2" s="229" t="s">
        <v>4</v>
      </c>
    </row>
    <row r="3" spans="1:32" x14ac:dyDescent="0.3">
      <c r="B3" s="21"/>
      <c r="C3" s="7"/>
      <c r="D3" s="3" t="s">
        <v>5</v>
      </c>
      <c r="E3" s="65"/>
      <c r="F3" s="9" t="s">
        <v>6</v>
      </c>
      <c r="G3" s="9" t="s">
        <v>7</v>
      </c>
      <c r="H3" s="9" t="s">
        <v>1</v>
      </c>
      <c r="I3" s="57"/>
      <c r="J3" s="9" t="s">
        <v>8</v>
      </c>
      <c r="K3" s="9" t="s">
        <v>9</v>
      </c>
      <c r="L3" s="9" t="s">
        <v>2</v>
      </c>
      <c r="M3" s="57"/>
      <c r="N3" s="9" t="s">
        <v>10</v>
      </c>
      <c r="O3" s="9" t="s">
        <v>11</v>
      </c>
      <c r="P3" s="9" t="s">
        <v>3</v>
      </c>
      <c r="Q3" s="57"/>
      <c r="R3" s="10" t="s">
        <v>12</v>
      </c>
    </row>
    <row r="4" spans="1:32" s="3" customFormat="1" x14ac:dyDescent="0.3">
      <c r="A4" s="120"/>
      <c r="B4" s="21"/>
      <c r="C4" s="7"/>
      <c r="D4" s="61" t="s">
        <v>13</v>
      </c>
      <c r="E4" s="62"/>
      <c r="F4" s="63"/>
      <c r="G4" s="63"/>
      <c r="H4" s="63"/>
      <c r="I4" s="58"/>
      <c r="J4" s="63"/>
      <c r="K4" s="63"/>
      <c r="L4" s="63"/>
      <c r="M4" s="58"/>
      <c r="N4" s="63"/>
      <c r="O4" s="63"/>
      <c r="P4" s="63"/>
      <c r="Q4" s="58"/>
      <c r="R4" s="64"/>
    </row>
    <row r="5" spans="1:32" x14ac:dyDescent="0.3">
      <c r="B5" s="21"/>
      <c r="C5" s="20" t="s">
        <v>44</v>
      </c>
      <c r="D5" s="73" t="s">
        <v>130</v>
      </c>
      <c r="E5" s="85"/>
      <c r="F5" s="75"/>
      <c r="G5" s="75"/>
      <c r="H5" s="75"/>
      <c r="I5" s="58"/>
      <c r="J5" s="75"/>
      <c r="K5" s="75"/>
      <c r="L5" s="75"/>
      <c r="M5" s="58"/>
      <c r="N5" s="75"/>
      <c r="O5" s="75"/>
      <c r="P5" s="75"/>
      <c r="Q5" s="58"/>
      <c r="R5" s="76"/>
    </row>
    <row r="6" spans="1:32" x14ac:dyDescent="0.3">
      <c r="B6" s="21"/>
      <c r="D6" s="8" t="s">
        <v>15</v>
      </c>
      <c r="E6" s="65"/>
      <c r="F6" s="17">
        <v>23</v>
      </c>
      <c r="G6" s="17">
        <f>H6-F6</f>
        <v>61</v>
      </c>
      <c r="H6" s="17">
        <v>84</v>
      </c>
      <c r="I6" s="58"/>
      <c r="J6" s="17">
        <v>63</v>
      </c>
      <c r="K6" s="17">
        <f>L6-J6</f>
        <v>71</v>
      </c>
      <c r="L6" s="17">
        <v>134</v>
      </c>
      <c r="M6" s="58"/>
      <c r="N6" s="17">
        <v>71</v>
      </c>
      <c r="O6" s="17">
        <f>P6-N6</f>
        <v>77</v>
      </c>
      <c r="P6" s="17">
        <v>148</v>
      </c>
      <c r="Q6" s="58"/>
      <c r="R6" s="18">
        <v>85</v>
      </c>
      <c r="T6" s="55"/>
      <c r="U6" s="55"/>
      <c r="V6" s="55"/>
      <c r="W6" s="55"/>
      <c r="X6" s="55"/>
      <c r="Y6" s="55"/>
      <c r="Z6" s="55"/>
      <c r="AB6" s="55"/>
      <c r="AC6" s="55"/>
      <c r="AD6" s="55"/>
      <c r="AF6" s="55"/>
    </row>
    <row r="7" spans="1:32" x14ac:dyDescent="0.3">
      <c r="B7" s="21"/>
      <c r="C7" s="1"/>
      <c r="D7" s="14" t="s">
        <v>16</v>
      </c>
      <c r="E7" s="65"/>
      <c r="F7" s="15" t="s">
        <v>27</v>
      </c>
      <c r="G7" s="15" t="s">
        <v>27</v>
      </c>
      <c r="H7" s="15" t="s">
        <v>27</v>
      </c>
      <c r="I7" s="58"/>
      <c r="J7" s="15">
        <f>J6/F6-1</f>
        <v>1.7391304347826089</v>
      </c>
      <c r="K7" s="15">
        <f>K6/G6-1</f>
        <v>0.16393442622950816</v>
      </c>
      <c r="L7" s="15">
        <f>L6/H6-1</f>
        <v>0.59523809523809534</v>
      </c>
      <c r="M7" s="58"/>
      <c r="N7" s="15">
        <f>N6/J6-1</f>
        <v>0.12698412698412698</v>
      </c>
      <c r="O7" s="15">
        <f>O6/K6-1</f>
        <v>8.4507042253521236E-2</v>
      </c>
      <c r="P7" s="15">
        <f>P6/L6-1</f>
        <v>0.10447761194029859</v>
      </c>
      <c r="Q7" s="58"/>
      <c r="R7" s="162">
        <f>R6/N6-1</f>
        <v>0.19718309859154926</v>
      </c>
      <c r="T7" s="55"/>
      <c r="U7" s="55"/>
      <c r="V7" s="55"/>
      <c r="W7" s="55"/>
      <c r="X7" s="55"/>
      <c r="Y7" s="55"/>
      <c r="Z7" s="55"/>
      <c r="AB7" s="55"/>
      <c r="AC7" s="55"/>
      <c r="AD7" s="55"/>
      <c r="AF7" s="55"/>
    </row>
    <row r="8" spans="1:32" x14ac:dyDescent="0.3">
      <c r="B8" s="21"/>
      <c r="C8" s="1"/>
      <c r="D8" s="14" t="s">
        <v>17</v>
      </c>
      <c r="E8" s="65"/>
      <c r="F8" s="15" t="s">
        <v>27</v>
      </c>
      <c r="G8" s="15" t="s">
        <v>27</v>
      </c>
      <c r="H8" s="15" t="s">
        <v>27</v>
      </c>
      <c r="I8" s="58"/>
      <c r="J8" s="15">
        <v>0.3</v>
      </c>
      <c r="K8" s="15">
        <v>0.18</v>
      </c>
      <c r="L8" s="15">
        <v>0.21</v>
      </c>
      <c r="M8" s="58"/>
      <c r="N8" s="15">
        <v>0.11</v>
      </c>
      <c r="O8" s="15">
        <v>0.09</v>
      </c>
      <c r="P8" s="15">
        <v>0.09</v>
      </c>
      <c r="Q8" s="58"/>
      <c r="R8" s="162">
        <v>0.2</v>
      </c>
      <c r="T8" s="55"/>
      <c r="U8" s="55"/>
      <c r="V8" s="55"/>
      <c r="W8" s="55"/>
      <c r="X8" s="55"/>
      <c r="Y8" s="55"/>
      <c r="Z8" s="55"/>
      <c r="AB8" s="55"/>
      <c r="AC8" s="55"/>
      <c r="AD8" s="55"/>
      <c r="AF8" s="55"/>
    </row>
    <row r="9" spans="1:32" ht="14.5" x14ac:dyDescent="0.3">
      <c r="B9" s="21"/>
      <c r="C9" s="1"/>
      <c r="D9" s="8" t="s">
        <v>98</v>
      </c>
      <c r="E9" s="65"/>
      <c r="F9" s="17">
        <v>-15</v>
      </c>
      <c r="G9" s="17">
        <f>H9-F9</f>
        <v>-40</v>
      </c>
      <c r="H9" s="17">
        <v>-55</v>
      </c>
      <c r="I9" s="58"/>
      <c r="J9" s="17">
        <v>-68</v>
      </c>
      <c r="K9" s="17">
        <f>L9-J9</f>
        <v>-63</v>
      </c>
      <c r="L9" s="17">
        <v>-131</v>
      </c>
      <c r="M9" s="58"/>
      <c r="N9" s="17">
        <v>-66</v>
      </c>
      <c r="O9" s="17">
        <f>P9-N9</f>
        <v>-32</v>
      </c>
      <c r="P9" s="17">
        <v>-98</v>
      </c>
      <c r="Q9" s="58"/>
      <c r="R9" s="18">
        <v>-13</v>
      </c>
      <c r="S9" s="1"/>
      <c r="T9" s="55"/>
      <c r="U9" s="55"/>
      <c r="V9" s="55"/>
      <c r="W9" s="55"/>
      <c r="X9" s="55"/>
      <c r="Y9" s="55"/>
      <c r="Z9" s="55"/>
      <c r="AB9" s="55"/>
      <c r="AC9" s="55"/>
      <c r="AD9" s="55"/>
      <c r="AF9" s="55"/>
    </row>
    <row r="10" spans="1:32" x14ac:dyDescent="0.3">
      <c r="B10" s="21"/>
      <c r="C10" s="1"/>
      <c r="D10" s="14" t="s">
        <v>212</v>
      </c>
      <c r="E10" s="65"/>
      <c r="F10" s="15">
        <f>F9/F6</f>
        <v>-0.65217391304347827</v>
      </c>
      <c r="G10" s="15">
        <f>G9/G6</f>
        <v>-0.65573770491803274</v>
      </c>
      <c r="H10" s="15">
        <f>H9/H6</f>
        <v>-0.65476190476190477</v>
      </c>
      <c r="I10" s="58"/>
      <c r="J10" s="15">
        <f>J9/J6</f>
        <v>-1.0793650793650793</v>
      </c>
      <c r="K10" s="15">
        <f>K9/K6</f>
        <v>-0.88732394366197187</v>
      </c>
      <c r="L10" s="15">
        <f>L9/L6</f>
        <v>-0.97761194029850751</v>
      </c>
      <c r="M10" s="58"/>
      <c r="N10" s="15">
        <f>N9/N6</f>
        <v>-0.92957746478873238</v>
      </c>
      <c r="O10" s="15">
        <f>O9/O6</f>
        <v>-0.41558441558441561</v>
      </c>
      <c r="P10" s="15">
        <f>P9/P6</f>
        <v>-0.66216216216216217</v>
      </c>
      <c r="Q10" s="58"/>
      <c r="R10" s="162">
        <f t="shared" ref="R10" si="0">R9/R6</f>
        <v>-0.15294117647058825</v>
      </c>
      <c r="T10" s="55"/>
      <c r="U10" s="55"/>
      <c r="V10" s="55"/>
      <c r="W10" s="55"/>
      <c r="X10" s="55"/>
      <c r="Y10" s="55"/>
      <c r="Z10" s="55"/>
      <c r="AB10" s="55"/>
      <c r="AC10" s="55"/>
      <c r="AD10" s="55"/>
      <c r="AF10" s="55"/>
    </row>
    <row r="11" spans="1:32" x14ac:dyDescent="0.3">
      <c r="B11" s="21"/>
      <c r="C11" s="1"/>
      <c r="D11" s="14"/>
      <c r="E11" s="65"/>
      <c r="F11" s="15"/>
      <c r="G11" s="15"/>
      <c r="H11" s="40"/>
      <c r="I11" s="58"/>
      <c r="J11" s="15"/>
      <c r="K11" s="15"/>
      <c r="L11" s="40"/>
      <c r="M11" s="58"/>
      <c r="N11" s="15"/>
      <c r="O11" s="15"/>
      <c r="P11" s="40"/>
      <c r="Q11" s="58"/>
      <c r="R11" s="227"/>
      <c r="S11" s="1"/>
      <c r="T11" s="55"/>
      <c r="U11" s="55"/>
      <c r="V11" s="55"/>
      <c r="W11" s="55"/>
      <c r="X11" s="55"/>
      <c r="Y11" s="55"/>
      <c r="Z11" s="55"/>
      <c r="AB11" s="55"/>
      <c r="AC11" s="55"/>
      <c r="AD11" s="55"/>
      <c r="AF11" s="55"/>
    </row>
    <row r="12" spans="1:32" s="43" customFormat="1" ht="14.5" x14ac:dyDescent="0.3">
      <c r="A12" s="123"/>
      <c r="B12" s="41"/>
      <c r="C12" s="53" t="s">
        <v>46</v>
      </c>
      <c r="D12" s="78" t="s">
        <v>131</v>
      </c>
      <c r="E12" s="224"/>
      <c r="F12" s="52"/>
      <c r="G12" s="52"/>
      <c r="H12" s="52"/>
      <c r="I12" s="58"/>
      <c r="J12" s="52"/>
      <c r="K12" s="52"/>
      <c r="L12" s="52"/>
      <c r="M12" s="58"/>
      <c r="N12" s="52"/>
      <c r="O12" s="52"/>
      <c r="P12" s="52"/>
      <c r="Q12" s="58"/>
      <c r="R12" s="228"/>
      <c r="S12" s="42"/>
      <c r="T12" s="55"/>
      <c r="U12" s="55"/>
      <c r="V12" s="55"/>
      <c r="W12" s="55"/>
      <c r="X12" s="55"/>
      <c r="Y12" s="55"/>
      <c r="Z12" s="55"/>
      <c r="AA12" s="1"/>
      <c r="AB12" s="55"/>
      <c r="AC12" s="55"/>
      <c r="AD12" s="55"/>
      <c r="AE12" s="1"/>
      <c r="AF12" s="55"/>
    </row>
    <row r="13" spans="1:32" s="43" customFormat="1" ht="14.5" x14ac:dyDescent="0.3">
      <c r="A13" s="123"/>
      <c r="B13" s="41"/>
      <c r="D13" s="79" t="s">
        <v>132</v>
      </c>
      <c r="E13" s="225"/>
      <c r="F13" s="230">
        <v>732</v>
      </c>
      <c r="G13" s="17">
        <f>H13</f>
        <v>731</v>
      </c>
      <c r="H13" s="230">
        <v>731</v>
      </c>
      <c r="I13" s="58"/>
      <c r="J13" s="230">
        <v>654</v>
      </c>
      <c r="K13" s="17">
        <f>L13</f>
        <v>682</v>
      </c>
      <c r="L13" s="230">
        <v>682</v>
      </c>
      <c r="M13" s="58"/>
      <c r="N13" s="230">
        <v>661</v>
      </c>
      <c r="O13" s="17">
        <f>P13</f>
        <v>661</v>
      </c>
      <c r="P13" s="230">
        <v>661</v>
      </c>
      <c r="Q13" s="58"/>
      <c r="R13" s="231">
        <v>531</v>
      </c>
      <c r="S13" s="42"/>
      <c r="T13" s="55"/>
      <c r="U13" s="55"/>
      <c r="V13" s="55"/>
      <c r="W13" s="55"/>
      <c r="X13" s="55"/>
      <c r="Y13" s="55"/>
      <c r="Z13" s="55"/>
      <c r="AA13" s="1"/>
      <c r="AB13" s="55"/>
      <c r="AC13" s="55"/>
      <c r="AD13" s="55"/>
      <c r="AE13" s="1"/>
      <c r="AF13" s="55"/>
    </row>
    <row r="14" spans="1:32" x14ac:dyDescent="0.3">
      <c r="B14" s="21"/>
      <c r="C14" s="1"/>
      <c r="D14" s="72" t="s">
        <v>49</v>
      </c>
      <c r="E14" s="65"/>
      <c r="F14" s="15" t="s">
        <v>27</v>
      </c>
      <c r="G14" s="15" t="s">
        <v>27</v>
      </c>
      <c r="H14" s="15" t="s">
        <v>27</v>
      </c>
      <c r="I14" s="58"/>
      <c r="J14" s="15">
        <f>J13/F13-1</f>
        <v>-0.10655737704918034</v>
      </c>
      <c r="K14" s="15">
        <f>K13/G13-1</f>
        <v>-6.7031463748290054E-2</v>
      </c>
      <c r="L14" s="15">
        <f>L13/H13-1</f>
        <v>-6.7031463748290054E-2</v>
      </c>
      <c r="M14" s="58"/>
      <c r="N14" s="15">
        <f>N13/J13-1</f>
        <v>1.0703363914372988E-2</v>
      </c>
      <c r="O14" s="15">
        <f>O13/K13-1</f>
        <v>-3.0791788856304958E-2</v>
      </c>
      <c r="P14" s="15">
        <f>P13/L13-1</f>
        <v>-3.0791788856304958E-2</v>
      </c>
      <c r="Q14" s="58"/>
      <c r="R14" s="162">
        <f>R13/N13-1</f>
        <v>-0.19667170953101365</v>
      </c>
      <c r="S14" s="1"/>
      <c r="T14" s="55"/>
      <c r="U14" s="55"/>
      <c r="V14" s="55"/>
      <c r="W14" s="55"/>
      <c r="X14" s="55"/>
      <c r="Y14" s="55"/>
      <c r="Z14" s="55"/>
      <c r="AB14" s="55"/>
      <c r="AC14" s="55"/>
      <c r="AD14" s="55"/>
      <c r="AF14" s="55"/>
    </row>
    <row r="15" spans="1:32" s="43" customFormat="1" x14ac:dyDescent="0.3">
      <c r="A15" s="123"/>
      <c r="B15" s="41"/>
      <c r="D15" s="79" t="s">
        <v>133</v>
      </c>
      <c r="E15" s="225"/>
      <c r="F15" s="230">
        <v>16.852</v>
      </c>
      <c r="G15" s="17">
        <f>H15-F15</f>
        <v>48.147999999999996</v>
      </c>
      <c r="H15" s="230">
        <v>65</v>
      </c>
      <c r="I15" s="58"/>
      <c r="J15" s="230">
        <v>54.7</v>
      </c>
      <c r="K15" s="17">
        <f>L15-J15</f>
        <v>59.899999999999991</v>
      </c>
      <c r="L15" s="230">
        <v>114.6</v>
      </c>
      <c r="M15" s="58"/>
      <c r="N15" s="230">
        <v>44</v>
      </c>
      <c r="O15" s="17">
        <f>P15-N15</f>
        <v>79</v>
      </c>
      <c r="P15" s="230">
        <v>123</v>
      </c>
      <c r="Q15" s="58"/>
      <c r="R15" s="231">
        <v>38</v>
      </c>
      <c r="S15" s="42"/>
      <c r="T15" s="55"/>
      <c r="U15" s="55"/>
      <c r="V15" s="55"/>
      <c r="W15" s="55"/>
      <c r="X15" s="55"/>
      <c r="Y15" s="55"/>
      <c r="Z15" s="55"/>
      <c r="AA15" s="1"/>
      <c r="AB15" s="55"/>
      <c r="AC15" s="55"/>
      <c r="AD15" s="55"/>
      <c r="AE15" s="1"/>
      <c r="AF15" s="55"/>
    </row>
    <row r="16" spans="1:32" x14ac:dyDescent="0.3">
      <c r="B16" s="21"/>
      <c r="C16" s="1"/>
      <c r="D16" s="72" t="s">
        <v>16</v>
      </c>
      <c r="E16" s="65"/>
      <c r="F16" s="15" t="s">
        <v>27</v>
      </c>
      <c r="G16" s="15" t="s">
        <v>27</v>
      </c>
      <c r="H16" s="15" t="s">
        <v>27</v>
      </c>
      <c r="I16" s="58"/>
      <c r="J16" s="15">
        <f>J15/F15-1</f>
        <v>2.2459055305008309</v>
      </c>
      <c r="K16" s="15">
        <f>K15/G15-1</f>
        <v>0.24408075101769544</v>
      </c>
      <c r="L16" s="15">
        <f>L15/H15-1</f>
        <v>0.76307692307692299</v>
      </c>
      <c r="M16" s="58"/>
      <c r="N16" s="15">
        <f>N15/J15-1</f>
        <v>-0.19561243144424134</v>
      </c>
      <c r="O16" s="15">
        <f>O15/K15-1</f>
        <v>0.31886477462437424</v>
      </c>
      <c r="P16" s="15">
        <f>P15/L15-1</f>
        <v>7.3298429319371694E-2</v>
      </c>
      <c r="Q16" s="58"/>
      <c r="R16" s="162">
        <f>R15/N15-1</f>
        <v>-0.13636363636363635</v>
      </c>
      <c r="S16" s="1"/>
      <c r="T16" s="55"/>
      <c r="U16" s="55"/>
      <c r="V16" s="55"/>
      <c r="W16" s="55"/>
      <c r="X16" s="55"/>
      <c r="Y16" s="55"/>
      <c r="Z16" s="55"/>
      <c r="AB16" s="55"/>
      <c r="AC16" s="55"/>
      <c r="AD16" s="55"/>
      <c r="AF16" s="55"/>
    </row>
    <row r="17" spans="1:32" ht="14.5" x14ac:dyDescent="0.3">
      <c r="B17" s="21"/>
      <c r="C17" s="1"/>
      <c r="D17" s="72" t="s">
        <v>134</v>
      </c>
      <c r="E17" s="65"/>
      <c r="F17" s="15" t="s">
        <v>27</v>
      </c>
      <c r="G17" s="15" t="s">
        <v>27</v>
      </c>
      <c r="H17" s="15" t="s">
        <v>27</v>
      </c>
      <c r="I17" s="58"/>
      <c r="J17" s="15" t="s">
        <v>27</v>
      </c>
      <c r="K17" s="15" t="s">
        <v>27</v>
      </c>
      <c r="L17" s="15">
        <v>0.37</v>
      </c>
      <c r="M17" s="58"/>
      <c r="N17" s="15" t="s">
        <v>27</v>
      </c>
      <c r="O17" s="15" t="s">
        <v>27</v>
      </c>
      <c r="P17" s="15" t="s">
        <v>27</v>
      </c>
      <c r="Q17" s="58"/>
      <c r="R17" s="162" t="s">
        <v>27</v>
      </c>
      <c r="S17" s="1"/>
      <c r="T17" s="55"/>
      <c r="U17" s="55"/>
      <c r="V17" s="55"/>
      <c r="W17" s="55"/>
      <c r="X17" s="55"/>
      <c r="Y17" s="55"/>
      <c r="Z17" s="55"/>
      <c r="AB17" s="55"/>
      <c r="AC17" s="55"/>
      <c r="AD17" s="55"/>
      <c r="AF17" s="55"/>
    </row>
    <row r="18" spans="1:32" s="43" customFormat="1" ht="14.5" x14ac:dyDescent="0.3">
      <c r="A18" s="123"/>
      <c r="B18" s="41"/>
      <c r="D18" s="79" t="s">
        <v>135</v>
      </c>
      <c r="E18" s="225"/>
      <c r="F18" s="230">
        <v>30.111000000000001</v>
      </c>
      <c r="G18" s="17">
        <f>H18</f>
        <v>42.121689000000003</v>
      </c>
      <c r="H18" s="230">
        <v>42.121689000000003</v>
      </c>
      <c r="I18" s="58"/>
      <c r="J18" s="230">
        <v>50.422499999999999</v>
      </c>
      <c r="K18" s="17">
        <f>L18</f>
        <v>55</v>
      </c>
      <c r="L18" s="230">
        <v>55</v>
      </c>
      <c r="M18" s="58"/>
      <c r="N18" s="230">
        <v>58</v>
      </c>
      <c r="O18" s="17">
        <f>P18</f>
        <v>58</v>
      </c>
      <c r="P18" s="230">
        <v>58</v>
      </c>
      <c r="Q18" s="58"/>
      <c r="R18" s="231">
        <v>57</v>
      </c>
      <c r="S18" s="42"/>
      <c r="T18" s="55"/>
      <c r="U18" s="55"/>
      <c r="V18" s="55"/>
      <c r="W18" s="55"/>
      <c r="X18" s="55"/>
      <c r="Y18" s="55"/>
      <c r="Z18" s="55"/>
      <c r="AA18" s="1"/>
      <c r="AB18" s="55"/>
      <c r="AC18" s="55"/>
      <c r="AD18" s="55"/>
      <c r="AE18" s="1"/>
      <c r="AF18" s="55"/>
    </row>
    <row r="19" spans="1:32" x14ac:dyDescent="0.3">
      <c r="B19" s="21"/>
      <c r="C19" s="1"/>
      <c r="D19" s="72" t="s">
        <v>49</v>
      </c>
      <c r="E19" s="65"/>
      <c r="F19" s="15" t="s">
        <v>27</v>
      </c>
      <c r="G19" s="15" t="s">
        <v>27</v>
      </c>
      <c r="H19" s="15" t="s">
        <v>27</v>
      </c>
      <c r="I19" s="58"/>
      <c r="J19" s="15">
        <f>J18/F18-1</f>
        <v>0.67455414964630855</v>
      </c>
      <c r="K19" s="15">
        <f>K18/G18-1</f>
        <v>0.30574061263307839</v>
      </c>
      <c r="L19" s="15">
        <f>L18/H18-1</f>
        <v>0.30574061263307839</v>
      </c>
      <c r="M19" s="58"/>
      <c r="N19" s="15">
        <f>N18/J18-1</f>
        <v>0.15028013287718767</v>
      </c>
      <c r="O19" s="15">
        <f>O18/K18-1</f>
        <v>5.4545454545454453E-2</v>
      </c>
      <c r="P19" s="15">
        <f>P18/L18-1</f>
        <v>5.4545454545454453E-2</v>
      </c>
      <c r="Q19" s="58"/>
      <c r="R19" s="162">
        <f>R18/N18-1</f>
        <v>-1.7241379310344862E-2</v>
      </c>
      <c r="S19" s="1"/>
      <c r="T19" s="55"/>
      <c r="U19" s="55"/>
      <c r="V19" s="55"/>
      <c r="W19" s="55"/>
      <c r="X19" s="55"/>
      <c r="Y19" s="55"/>
      <c r="Z19" s="55"/>
      <c r="AB19" s="55"/>
      <c r="AC19" s="55"/>
      <c r="AD19" s="55"/>
      <c r="AF19" s="55"/>
    </row>
    <row r="20" spans="1:32" s="43" customFormat="1" ht="14.5" x14ac:dyDescent="0.3">
      <c r="A20" s="123"/>
      <c r="B20" s="41"/>
      <c r="D20" s="79" t="s">
        <v>136</v>
      </c>
      <c r="E20" s="225"/>
      <c r="F20" s="232">
        <v>1.1200000000000001</v>
      </c>
      <c r="G20" s="233">
        <f>H20</f>
        <v>1.1499999999999999</v>
      </c>
      <c r="H20" s="232">
        <v>1.1499999999999999</v>
      </c>
      <c r="I20" s="58"/>
      <c r="J20" s="232">
        <v>1.1599999999999999</v>
      </c>
      <c r="K20" s="233">
        <f>L20</f>
        <v>0.98</v>
      </c>
      <c r="L20" s="232">
        <v>0.98</v>
      </c>
      <c r="M20" s="58"/>
      <c r="N20" s="232">
        <v>0.9</v>
      </c>
      <c r="O20" s="233">
        <f>P20</f>
        <v>0.92</v>
      </c>
      <c r="P20" s="232">
        <v>0.92</v>
      </c>
      <c r="Q20" s="58"/>
      <c r="R20" s="234">
        <v>0.9</v>
      </c>
      <c r="S20" s="42"/>
      <c r="T20" s="55"/>
      <c r="U20" s="55"/>
      <c r="V20" s="55"/>
      <c r="W20" s="55"/>
      <c r="X20" s="55"/>
      <c r="Y20" s="55"/>
      <c r="Z20" s="55"/>
      <c r="AA20" s="1"/>
      <c r="AB20" s="55"/>
      <c r="AC20" s="55"/>
      <c r="AD20" s="55"/>
      <c r="AE20" s="1"/>
      <c r="AF20" s="55"/>
    </row>
    <row r="21" spans="1:32" s="43" customFormat="1" x14ac:dyDescent="0.3">
      <c r="A21" s="123"/>
      <c r="B21" s="41"/>
      <c r="D21" s="79" t="s">
        <v>137</v>
      </c>
      <c r="E21" s="226"/>
      <c r="F21" s="230">
        <v>1220</v>
      </c>
      <c r="G21" s="17">
        <f>H21</f>
        <v>1270</v>
      </c>
      <c r="H21" s="230">
        <v>1270</v>
      </c>
      <c r="I21" s="58"/>
      <c r="J21" s="230">
        <v>1262</v>
      </c>
      <c r="K21" s="17">
        <f>L21</f>
        <v>956</v>
      </c>
      <c r="L21" s="230">
        <v>956</v>
      </c>
      <c r="M21" s="58"/>
      <c r="N21" s="230">
        <v>817</v>
      </c>
      <c r="O21" s="17">
        <f>P21</f>
        <v>745</v>
      </c>
      <c r="P21" s="230">
        <v>745</v>
      </c>
      <c r="Q21" s="58"/>
      <c r="R21" s="231">
        <v>657</v>
      </c>
      <c r="S21" s="42"/>
      <c r="T21" s="55"/>
      <c r="U21" s="55"/>
      <c r="V21" s="55"/>
      <c r="W21" s="55"/>
      <c r="X21" s="55"/>
      <c r="Y21" s="55"/>
      <c r="Z21" s="55"/>
      <c r="AA21" s="1"/>
      <c r="AB21" s="55"/>
      <c r="AC21" s="55"/>
      <c r="AD21" s="55"/>
      <c r="AE21" s="1"/>
      <c r="AF21" s="55"/>
    </row>
    <row r="22" spans="1:32" x14ac:dyDescent="0.3">
      <c r="B22" s="21"/>
      <c r="C22" s="1"/>
      <c r="D22" s="71" t="s">
        <v>15</v>
      </c>
      <c r="E22" s="65"/>
      <c r="F22" s="230">
        <v>12</v>
      </c>
      <c r="G22" s="17">
        <f>H22-F22</f>
        <v>42</v>
      </c>
      <c r="H22" s="230">
        <v>54</v>
      </c>
      <c r="I22" s="58"/>
      <c r="J22" s="230">
        <v>45</v>
      </c>
      <c r="K22" s="17">
        <f>L22-J22</f>
        <v>49</v>
      </c>
      <c r="L22" s="230">
        <v>94</v>
      </c>
      <c r="M22" s="58"/>
      <c r="N22" s="230">
        <v>47</v>
      </c>
      <c r="O22" s="17">
        <f>P22-N22</f>
        <v>51</v>
      </c>
      <c r="P22" s="230">
        <v>98</v>
      </c>
      <c r="Q22" s="58"/>
      <c r="R22" s="231">
        <v>57</v>
      </c>
      <c r="S22" s="1"/>
      <c r="T22" s="55"/>
      <c r="U22" s="55"/>
      <c r="V22" s="55"/>
      <c r="W22" s="55"/>
      <c r="X22" s="55"/>
      <c r="Y22" s="55"/>
      <c r="Z22" s="55"/>
      <c r="AB22" s="55"/>
      <c r="AC22" s="55"/>
      <c r="AD22" s="55"/>
      <c r="AF22" s="55"/>
    </row>
    <row r="23" spans="1:32" x14ac:dyDescent="0.3">
      <c r="B23" s="21"/>
      <c r="C23" s="1"/>
      <c r="D23" s="72" t="s">
        <v>16</v>
      </c>
      <c r="E23" s="65"/>
      <c r="F23" s="15" t="s">
        <v>27</v>
      </c>
      <c r="G23" s="235" t="s">
        <v>27</v>
      </c>
      <c r="H23" s="15" t="s">
        <v>27</v>
      </c>
      <c r="I23" s="58"/>
      <c r="J23" s="15">
        <f>J22/F22-1</f>
        <v>2.75</v>
      </c>
      <c r="K23" s="15">
        <f>K22/G22-1</f>
        <v>0.16666666666666674</v>
      </c>
      <c r="L23" s="15">
        <f>L22/H22-1</f>
        <v>0.7407407407407407</v>
      </c>
      <c r="M23" s="58"/>
      <c r="N23" s="15">
        <f>N22/J22-1</f>
        <v>4.4444444444444509E-2</v>
      </c>
      <c r="O23" s="15">
        <f>O22/K22-1</f>
        <v>4.081632653061229E-2</v>
      </c>
      <c r="P23" s="15">
        <f>P22/L22-1</f>
        <v>4.2553191489361764E-2</v>
      </c>
      <c r="Q23" s="58"/>
      <c r="R23" s="162">
        <f t="shared" ref="R23" si="1">R22/N22-1</f>
        <v>0.2127659574468086</v>
      </c>
      <c r="S23" s="1"/>
      <c r="T23" s="55"/>
      <c r="U23" s="55"/>
      <c r="V23" s="55"/>
      <c r="W23" s="55"/>
      <c r="X23" s="55"/>
      <c r="Y23" s="55"/>
      <c r="Z23" s="55"/>
      <c r="AB23" s="55"/>
      <c r="AC23" s="55"/>
      <c r="AD23" s="55"/>
      <c r="AF23" s="55"/>
    </row>
    <row r="24" spans="1:32" x14ac:dyDescent="0.3">
      <c r="B24" s="21"/>
      <c r="C24" s="1"/>
      <c r="D24" s="72" t="s">
        <v>17</v>
      </c>
      <c r="E24" s="65"/>
      <c r="F24" s="15" t="s">
        <v>27</v>
      </c>
      <c r="G24" s="235" t="s">
        <v>27</v>
      </c>
      <c r="H24" s="15" t="s">
        <v>27</v>
      </c>
      <c r="I24" s="58"/>
      <c r="J24" s="15">
        <v>0.33</v>
      </c>
      <c r="K24" s="15">
        <v>0.17</v>
      </c>
      <c r="L24" s="15">
        <v>0.2</v>
      </c>
      <c r="M24" s="58"/>
      <c r="N24" s="15">
        <v>7.0000000000000007E-2</v>
      </c>
      <c r="O24" s="15">
        <v>0.02</v>
      </c>
      <c r="P24" s="15">
        <v>0.04</v>
      </c>
      <c r="Q24" s="58"/>
      <c r="R24" s="162">
        <v>0.21</v>
      </c>
      <c r="S24" s="1"/>
      <c r="T24" s="55"/>
      <c r="U24" s="55"/>
      <c r="V24" s="55"/>
      <c r="W24" s="55"/>
      <c r="X24" s="55"/>
      <c r="Y24" s="55"/>
      <c r="Z24" s="55"/>
      <c r="AB24" s="55"/>
      <c r="AC24" s="55"/>
      <c r="AD24" s="55"/>
      <c r="AF24" s="55"/>
    </row>
    <row r="25" spans="1:32" x14ac:dyDescent="0.3">
      <c r="B25" s="21"/>
      <c r="C25" s="36"/>
      <c r="D25" s="71" t="s">
        <v>23</v>
      </c>
      <c r="E25" s="65"/>
      <c r="F25" s="230">
        <v>-9</v>
      </c>
      <c r="G25" s="17">
        <f>H25-F25</f>
        <v>-25</v>
      </c>
      <c r="H25" s="230">
        <v>-34</v>
      </c>
      <c r="I25" s="58"/>
      <c r="J25" s="230">
        <v>-42</v>
      </c>
      <c r="K25" s="17">
        <f>L25-J25</f>
        <v>-42</v>
      </c>
      <c r="L25" s="230">
        <v>-84</v>
      </c>
      <c r="M25" s="58"/>
      <c r="N25" s="230">
        <v>-44</v>
      </c>
      <c r="O25" s="17">
        <f>P25-N25</f>
        <v>-13</v>
      </c>
      <c r="P25" s="230">
        <v>-57</v>
      </c>
      <c r="Q25" s="58"/>
      <c r="R25" s="231">
        <v>-7</v>
      </c>
      <c r="T25" s="55"/>
      <c r="U25" s="55"/>
      <c r="V25" s="55"/>
      <c r="W25" s="55"/>
      <c r="X25" s="55"/>
      <c r="Y25" s="55"/>
      <c r="Z25" s="55"/>
      <c r="AB25" s="55"/>
      <c r="AC25" s="55"/>
      <c r="AD25" s="55"/>
      <c r="AF25" s="55"/>
    </row>
    <row r="26" spans="1:32" x14ac:dyDescent="0.3">
      <c r="B26" s="21"/>
      <c r="C26" s="1"/>
      <c r="D26" s="72" t="s">
        <v>212</v>
      </c>
      <c r="E26" s="65"/>
      <c r="F26" s="15">
        <f>F25/F22</f>
        <v>-0.75</v>
      </c>
      <c r="G26" s="15">
        <f>G25/G22</f>
        <v>-0.59523809523809523</v>
      </c>
      <c r="H26" s="15">
        <f>H25/H22</f>
        <v>-0.62962962962962965</v>
      </c>
      <c r="I26" s="58"/>
      <c r="J26" s="15">
        <f>J25/J22</f>
        <v>-0.93333333333333335</v>
      </c>
      <c r="K26" s="15">
        <f t="shared" ref="K26" si="2">K25/K22</f>
        <v>-0.8571428571428571</v>
      </c>
      <c r="L26" s="15">
        <f>L25/L22</f>
        <v>-0.8936170212765957</v>
      </c>
      <c r="M26" s="58"/>
      <c r="N26" s="15">
        <f>N25/N22</f>
        <v>-0.93617021276595747</v>
      </c>
      <c r="O26" s="15">
        <f t="shared" ref="O26" si="3">O25/O22</f>
        <v>-0.25490196078431371</v>
      </c>
      <c r="P26" s="15">
        <f>P25/P22</f>
        <v>-0.58163265306122447</v>
      </c>
      <c r="Q26" s="58"/>
      <c r="R26" s="162">
        <f t="shared" ref="R26" si="4">R25/R22</f>
        <v>-0.12280701754385964</v>
      </c>
      <c r="T26" s="55"/>
      <c r="U26" s="55"/>
      <c r="V26" s="55"/>
      <c r="W26" s="55"/>
      <c r="X26" s="55"/>
      <c r="Y26" s="55"/>
      <c r="Z26" s="55"/>
      <c r="AB26" s="55"/>
      <c r="AC26" s="55"/>
      <c r="AD26" s="55"/>
      <c r="AF26" s="55"/>
    </row>
    <row r="27" spans="1:32" s="43" customFormat="1" ht="14.5" x14ac:dyDescent="0.3">
      <c r="A27" s="123"/>
      <c r="B27" s="41"/>
      <c r="C27" s="53" t="s">
        <v>46</v>
      </c>
      <c r="D27" s="78" t="s">
        <v>138</v>
      </c>
      <c r="E27" s="224"/>
      <c r="F27" s="52"/>
      <c r="G27" s="52"/>
      <c r="H27" s="52"/>
      <c r="I27" s="58"/>
      <c r="J27" s="52"/>
      <c r="K27" s="52"/>
      <c r="L27" s="52"/>
      <c r="M27" s="58"/>
      <c r="N27" s="52"/>
      <c r="O27" s="52"/>
      <c r="P27" s="52"/>
      <c r="Q27" s="58"/>
      <c r="R27" s="228"/>
      <c r="S27" s="42"/>
      <c r="T27" s="55"/>
      <c r="U27" s="55"/>
      <c r="V27" s="55"/>
      <c r="W27" s="55"/>
      <c r="X27" s="55"/>
      <c r="Y27" s="55"/>
      <c r="Z27" s="55"/>
      <c r="AA27" s="1"/>
      <c r="AB27" s="55"/>
      <c r="AC27" s="55"/>
      <c r="AD27" s="55"/>
      <c r="AE27" s="1"/>
      <c r="AF27" s="55"/>
    </row>
    <row r="28" spans="1:32" s="43" customFormat="1" ht="14.5" x14ac:dyDescent="0.3">
      <c r="A28" s="120"/>
      <c r="B28" s="41"/>
      <c r="D28" s="79" t="s">
        <v>139</v>
      </c>
      <c r="E28" s="225"/>
      <c r="F28" s="230">
        <v>36.799999999999997</v>
      </c>
      <c r="G28" s="17">
        <f>H28</f>
        <v>40.46</v>
      </c>
      <c r="H28" s="236">
        <v>40.46</v>
      </c>
      <c r="I28" s="58"/>
      <c r="J28" s="230">
        <v>38.498619025311946</v>
      </c>
      <c r="K28" s="17">
        <f>L28</f>
        <v>48</v>
      </c>
      <c r="L28" s="236">
        <v>48</v>
      </c>
      <c r="M28" s="58"/>
      <c r="N28" s="230">
        <v>50</v>
      </c>
      <c r="O28" s="17">
        <f>P28</f>
        <v>55</v>
      </c>
      <c r="P28" s="236">
        <v>55</v>
      </c>
      <c r="Q28" s="58"/>
      <c r="R28" s="237">
        <v>58</v>
      </c>
      <c r="S28" s="42"/>
      <c r="T28" s="55"/>
      <c r="U28" s="55"/>
      <c r="V28" s="55"/>
      <c r="W28" s="55"/>
      <c r="X28" s="55"/>
      <c r="Y28" s="55"/>
      <c r="Z28" s="55"/>
      <c r="AA28" s="1"/>
      <c r="AB28" s="55"/>
      <c r="AC28" s="55"/>
      <c r="AD28" s="55"/>
      <c r="AE28" s="1"/>
      <c r="AF28" s="55"/>
    </row>
    <row r="29" spans="1:32" x14ac:dyDescent="0.3">
      <c r="B29" s="21"/>
      <c r="C29" s="1"/>
      <c r="D29" s="72" t="s">
        <v>49</v>
      </c>
      <c r="E29" s="65"/>
      <c r="F29" s="15" t="s">
        <v>27</v>
      </c>
      <c r="G29" s="15" t="s">
        <v>27</v>
      </c>
      <c r="H29" s="15" t="s">
        <v>27</v>
      </c>
      <c r="I29" s="58"/>
      <c r="J29" s="15">
        <f>J28/F28-1</f>
        <v>4.6158125687824736E-2</v>
      </c>
      <c r="K29" s="15">
        <f>K28/G28-1</f>
        <v>0.18635689569945613</v>
      </c>
      <c r="L29" s="15">
        <f>L28/H28-1</f>
        <v>0.18635689569945613</v>
      </c>
      <c r="M29" s="58"/>
      <c r="N29" s="15">
        <f>N28/J28-1</f>
        <v>0.29874788410270425</v>
      </c>
      <c r="O29" s="15">
        <f>O28/K28-1</f>
        <v>0.14583333333333326</v>
      </c>
      <c r="P29" s="15">
        <f>P28/L28-1</f>
        <v>0.14583333333333326</v>
      </c>
      <c r="Q29" s="58"/>
      <c r="R29" s="162">
        <f>R28/N28-1</f>
        <v>0.15999999999999992</v>
      </c>
      <c r="S29" s="1"/>
      <c r="T29" s="55"/>
      <c r="U29" s="55"/>
      <c r="V29" s="55"/>
      <c r="W29" s="55"/>
      <c r="X29" s="55"/>
      <c r="Y29" s="55"/>
      <c r="Z29" s="55"/>
      <c r="AB29" s="55"/>
      <c r="AC29" s="55"/>
      <c r="AD29" s="55"/>
      <c r="AF29" s="55"/>
    </row>
    <row r="30" spans="1:32" s="43" customFormat="1" x14ac:dyDescent="0.3">
      <c r="A30" s="120"/>
      <c r="B30" s="41"/>
      <c r="D30" s="79" t="s">
        <v>140</v>
      </c>
      <c r="E30" s="225"/>
      <c r="F30" s="230">
        <v>1910</v>
      </c>
      <c r="G30" s="17">
        <f>H30</f>
        <v>2257</v>
      </c>
      <c r="H30" s="236">
        <v>2257</v>
      </c>
      <c r="I30" s="58"/>
      <c r="J30" s="230">
        <v>2447</v>
      </c>
      <c r="K30" s="17">
        <f>L30</f>
        <v>2656</v>
      </c>
      <c r="L30" s="236">
        <v>2656</v>
      </c>
      <c r="M30" s="58"/>
      <c r="N30" s="230">
        <v>2723</v>
      </c>
      <c r="O30" s="17">
        <f>P30</f>
        <v>2703</v>
      </c>
      <c r="P30" s="236">
        <v>2703</v>
      </c>
      <c r="Q30" s="58"/>
      <c r="R30" s="237">
        <v>2581</v>
      </c>
      <c r="S30" s="42"/>
      <c r="T30" s="55"/>
      <c r="U30" s="55"/>
      <c r="V30" s="55"/>
      <c r="W30" s="55"/>
      <c r="X30" s="55"/>
      <c r="Y30" s="55"/>
      <c r="Z30" s="55"/>
      <c r="AA30" s="1"/>
      <c r="AB30" s="55"/>
      <c r="AC30" s="55"/>
      <c r="AD30" s="55"/>
      <c r="AE30" s="1"/>
      <c r="AF30" s="55"/>
    </row>
    <row r="31" spans="1:32" s="43" customFormat="1" x14ac:dyDescent="0.3">
      <c r="A31" s="120"/>
      <c r="B31" s="41"/>
      <c r="D31" s="71" t="s">
        <v>15</v>
      </c>
      <c r="E31" s="65"/>
      <c r="F31" s="16">
        <v>11</v>
      </c>
      <c r="G31" s="17">
        <f>H31-F31</f>
        <v>18</v>
      </c>
      <c r="H31" s="16">
        <v>29</v>
      </c>
      <c r="I31" s="58"/>
      <c r="J31" s="16">
        <v>18</v>
      </c>
      <c r="K31" s="17">
        <f>L31-J31</f>
        <v>22</v>
      </c>
      <c r="L31" s="16">
        <v>40</v>
      </c>
      <c r="M31" s="58"/>
      <c r="N31" s="16">
        <v>24</v>
      </c>
      <c r="O31" s="17">
        <f>P31-N31</f>
        <v>26</v>
      </c>
      <c r="P31" s="16">
        <v>50</v>
      </c>
      <c r="Q31" s="58"/>
      <c r="R31" s="19">
        <v>28</v>
      </c>
      <c r="S31" s="42"/>
      <c r="T31" s="55"/>
      <c r="U31" s="55"/>
      <c r="V31" s="55"/>
      <c r="W31" s="55"/>
      <c r="X31" s="55"/>
      <c r="Y31" s="55"/>
      <c r="Z31" s="55"/>
      <c r="AA31" s="1"/>
      <c r="AB31" s="55"/>
      <c r="AC31" s="55"/>
      <c r="AD31" s="55"/>
      <c r="AE31" s="1"/>
      <c r="AF31" s="55"/>
    </row>
    <row r="32" spans="1:32" x14ac:dyDescent="0.3">
      <c r="B32" s="21"/>
      <c r="C32" s="1"/>
      <c r="D32" s="72" t="s">
        <v>16</v>
      </c>
      <c r="E32" s="65"/>
      <c r="F32" s="15" t="s">
        <v>27</v>
      </c>
      <c r="G32" s="15" t="s">
        <v>27</v>
      </c>
      <c r="H32" s="238" t="s">
        <v>27</v>
      </c>
      <c r="I32" s="58"/>
      <c r="J32" s="15">
        <f>J31/F31-1</f>
        <v>0.63636363636363646</v>
      </c>
      <c r="K32" s="15">
        <f>K31/G31-1</f>
        <v>0.22222222222222232</v>
      </c>
      <c r="L32" s="238">
        <f>L31/H31-1</f>
        <v>0.3793103448275863</v>
      </c>
      <c r="M32" s="58"/>
      <c r="N32" s="15">
        <f>N31/J31-1</f>
        <v>0.33333333333333326</v>
      </c>
      <c r="O32" s="15">
        <f>O31/K31-1</f>
        <v>0.18181818181818188</v>
      </c>
      <c r="P32" s="238">
        <f>P31/L31-1</f>
        <v>0.25</v>
      </c>
      <c r="Q32" s="58"/>
      <c r="R32" s="239">
        <f>R31/N31-1</f>
        <v>0.16666666666666674</v>
      </c>
      <c r="S32" s="1"/>
      <c r="T32" s="55"/>
      <c r="U32" s="55"/>
      <c r="V32" s="55"/>
      <c r="W32" s="55"/>
      <c r="X32" s="55"/>
      <c r="Y32" s="55"/>
      <c r="Z32" s="55"/>
      <c r="AB32" s="55"/>
      <c r="AC32" s="55"/>
      <c r="AD32" s="55"/>
      <c r="AF32" s="55"/>
    </row>
    <row r="33" spans="1:32" x14ac:dyDescent="0.3">
      <c r="B33" s="21"/>
      <c r="C33" s="1"/>
      <c r="D33" s="72" t="s">
        <v>17</v>
      </c>
      <c r="E33" s="65"/>
      <c r="F33" s="15" t="s">
        <v>27</v>
      </c>
      <c r="G33" s="15" t="s">
        <v>27</v>
      </c>
      <c r="H33" s="238" t="s">
        <v>27</v>
      </c>
      <c r="I33" s="58"/>
      <c r="J33" s="15">
        <v>0.27</v>
      </c>
      <c r="K33" s="15">
        <v>0.21</v>
      </c>
      <c r="L33" s="238">
        <v>0.24</v>
      </c>
      <c r="M33" s="58"/>
      <c r="N33" s="15">
        <v>0.22</v>
      </c>
      <c r="O33" s="15">
        <v>0.19</v>
      </c>
      <c r="P33" s="238">
        <v>0.2</v>
      </c>
      <c r="Q33" s="58"/>
      <c r="R33" s="239">
        <v>0.17</v>
      </c>
      <c r="S33" s="1"/>
      <c r="T33" s="55"/>
      <c r="U33" s="55"/>
      <c r="V33" s="55"/>
      <c r="W33" s="55"/>
      <c r="X33" s="55"/>
      <c r="Y33" s="55"/>
      <c r="Z33" s="55"/>
      <c r="AB33" s="55"/>
      <c r="AC33" s="55"/>
      <c r="AD33" s="55"/>
      <c r="AF33" s="55"/>
    </row>
    <row r="34" spans="1:32" s="43" customFormat="1" x14ac:dyDescent="0.3">
      <c r="A34" s="120"/>
      <c r="B34" s="41"/>
      <c r="D34" s="71" t="s">
        <v>23</v>
      </c>
      <c r="E34" s="65"/>
      <c r="F34" s="16">
        <v>-1</v>
      </c>
      <c r="G34" s="17">
        <f>H34-F34</f>
        <v>-5</v>
      </c>
      <c r="H34" s="16">
        <v>-6</v>
      </c>
      <c r="I34" s="58"/>
      <c r="J34" s="16">
        <v>-11</v>
      </c>
      <c r="K34" s="17">
        <f>L34-J34</f>
        <v>-5</v>
      </c>
      <c r="L34" s="16">
        <v>-16</v>
      </c>
      <c r="M34" s="58"/>
      <c r="N34" s="16">
        <v>-5</v>
      </c>
      <c r="O34" s="17">
        <f>P34-N34</f>
        <v>-3</v>
      </c>
      <c r="P34" s="16">
        <v>-8</v>
      </c>
      <c r="Q34" s="58"/>
      <c r="R34" s="19">
        <v>-2</v>
      </c>
      <c r="S34" s="42"/>
      <c r="T34" s="55"/>
      <c r="U34" s="55"/>
      <c r="V34" s="55"/>
      <c r="W34" s="55"/>
      <c r="X34" s="55"/>
      <c r="Y34" s="55"/>
      <c r="Z34" s="55"/>
      <c r="AA34" s="1"/>
      <c r="AB34" s="55"/>
      <c r="AC34" s="55"/>
      <c r="AD34" s="55"/>
      <c r="AE34" s="1"/>
      <c r="AF34" s="55"/>
    </row>
    <row r="35" spans="1:32" s="43" customFormat="1" x14ac:dyDescent="0.3">
      <c r="A35" s="120"/>
      <c r="B35" s="41"/>
      <c r="D35" s="72" t="s">
        <v>212</v>
      </c>
      <c r="E35" s="65"/>
      <c r="F35" s="15">
        <f>F34/F31</f>
        <v>-9.0909090909090912E-2</v>
      </c>
      <c r="G35" s="15">
        <f>G34/G31</f>
        <v>-0.27777777777777779</v>
      </c>
      <c r="H35" s="15">
        <f>H34/H31</f>
        <v>-0.20689655172413793</v>
      </c>
      <c r="I35" s="58"/>
      <c r="J35" s="15">
        <f>J34/J31</f>
        <v>-0.61111111111111116</v>
      </c>
      <c r="K35" s="15">
        <f t="shared" ref="K35" si="5">K34/K31</f>
        <v>-0.22727272727272727</v>
      </c>
      <c r="L35" s="15">
        <f>L34/L31</f>
        <v>-0.4</v>
      </c>
      <c r="M35" s="58"/>
      <c r="N35" s="15">
        <f>N34/N31</f>
        <v>-0.20833333333333334</v>
      </c>
      <c r="O35" s="15">
        <f t="shared" ref="O35" si="6">O34/O31</f>
        <v>-0.11538461538461539</v>
      </c>
      <c r="P35" s="15">
        <f>P34/P31</f>
        <v>-0.16</v>
      </c>
      <c r="Q35" s="58"/>
      <c r="R35" s="162">
        <f t="shared" ref="R35" si="7">R34/R31</f>
        <v>-7.1428571428571425E-2</v>
      </c>
      <c r="S35" s="42"/>
      <c r="T35" s="55"/>
      <c r="U35" s="55"/>
      <c r="V35" s="55"/>
      <c r="W35" s="55"/>
      <c r="X35" s="55"/>
      <c r="Y35" s="55"/>
      <c r="Z35" s="55"/>
      <c r="AA35" s="1"/>
      <c r="AB35" s="55"/>
      <c r="AC35" s="55"/>
      <c r="AD35" s="55"/>
      <c r="AE35" s="1"/>
      <c r="AF35" s="55"/>
    </row>
    <row r="36" spans="1:32" s="43" customFormat="1" x14ac:dyDescent="0.3">
      <c r="A36" s="120"/>
      <c r="B36" s="41"/>
      <c r="D36" s="72"/>
      <c r="E36" s="65"/>
      <c r="F36" s="15"/>
      <c r="G36" s="15"/>
      <c r="H36" s="15"/>
      <c r="I36" s="58"/>
      <c r="J36" s="15"/>
      <c r="K36" s="15"/>
      <c r="L36" s="15"/>
      <c r="M36" s="58"/>
      <c r="N36" s="15"/>
      <c r="O36" s="15"/>
      <c r="P36" s="15"/>
      <c r="Q36" s="58"/>
      <c r="R36" s="162"/>
      <c r="S36" s="42"/>
      <c r="T36" s="55"/>
      <c r="U36" s="55"/>
      <c r="V36" s="55"/>
      <c r="W36" s="55"/>
      <c r="X36" s="55"/>
      <c r="Y36" s="55"/>
      <c r="Z36" s="55"/>
      <c r="AA36" s="1"/>
      <c r="AB36" s="55"/>
      <c r="AC36" s="55"/>
      <c r="AD36" s="55"/>
      <c r="AE36" s="1"/>
      <c r="AF36" s="55"/>
    </row>
    <row r="37" spans="1:32" s="43" customFormat="1" ht="14.5" x14ac:dyDescent="0.3">
      <c r="A37" s="123"/>
      <c r="B37" s="41"/>
      <c r="C37" s="53" t="s">
        <v>59</v>
      </c>
      <c r="D37" s="78" t="s">
        <v>141</v>
      </c>
      <c r="E37" s="224"/>
      <c r="F37" s="52"/>
      <c r="G37" s="52"/>
      <c r="H37" s="52"/>
      <c r="I37" s="58"/>
      <c r="J37" s="52"/>
      <c r="K37" s="52"/>
      <c r="L37" s="52"/>
      <c r="M37" s="58"/>
      <c r="N37" s="52"/>
      <c r="O37" s="52"/>
      <c r="P37" s="52"/>
      <c r="Q37" s="58"/>
      <c r="R37" s="228"/>
      <c r="S37" s="42"/>
      <c r="T37" s="55"/>
      <c r="U37" s="55"/>
      <c r="V37" s="55"/>
      <c r="W37" s="55"/>
      <c r="X37" s="55"/>
      <c r="Y37" s="55"/>
      <c r="Z37" s="55"/>
      <c r="AA37" s="1"/>
      <c r="AB37" s="55"/>
      <c r="AC37" s="55"/>
      <c r="AD37" s="55"/>
      <c r="AE37" s="1"/>
      <c r="AF37" s="55"/>
    </row>
    <row r="38" spans="1:32" x14ac:dyDescent="0.3">
      <c r="A38" s="123"/>
      <c r="B38" s="21"/>
      <c r="C38" s="1"/>
      <c r="D38" s="72" t="s">
        <v>61</v>
      </c>
      <c r="E38" s="65"/>
      <c r="F38" s="159" t="s">
        <v>27</v>
      </c>
      <c r="G38" s="159" t="s">
        <v>27</v>
      </c>
      <c r="H38" s="159">
        <v>0.3755</v>
      </c>
      <c r="I38" s="59"/>
      <c r="J38" s="159">
        <v>0.3725</v>
      </c>
      <c r="K38" s="159">
        <v>0.3725</v>
      </c>
      <c r="L38" s="159">
        <v>0.3725</v>
      </c>
      <c r="M38" s="59"/>
      <c r="N38" s="159">
        <v>0.38179999999999997</v>
      </c>
      <c r="O38" s="159">
        <v>0.38179999999999997</v>
      </c>
      <c r="P38" s="159">
        <v>0.379</v>
      </c>
      <c r="Q38" s="59"/>
      <c r="R38" s="164">
        <v>0.373</v>
      </c>
      <c r="T38" s="55"/>
      <c r="U38" s="55"/>
      <c r="V38" s="55"/>
      <c r="W38" s="55"/>
      <c r="X38" s="55"/>
      <c r="Y38" s="55"/>
      <c r="Z38" s="55"/>
      <c r="AB38" s="55"/>
      <c r="AC38" s="55"/>
      <c r="AD38" s="55"/>
      <c r="AF38" s="55"/>
    </row>
    <row r="39" spans="1:32" s="43" customFormat="1" ht="14.5" x14ac:dyDescent="0.3">
      <c r="A39" s="123"/>
      <c r="B39" s="41"/>
      <c r="D39" s="79" t="s">
        <v>142</v>
      </c>
      <c r="E39" s="225"/>
      <c r="F39" s="199" t="s">
        <v>27</v>
      </c>
      <c r="G39" s="16" t="s">
        <v>27</v>
      </c>
      <c r="H39" s="230">
        <v>647</v>
      </c>
      <c r="I39" s="58"/>
      <c r="J39" s="230">
        <f>116+124</f>
        <v>240</v>
      </c>
      <c r="K39" s="17">
        <f>L39-J39</f>
        <v>367</v>
      </c>
      <c r="L39" s="230">
        <v>607</v>
      </c>
      <c r="M39" s="58"/>
      <c r="N39" s="230">
        <v>238</v>
      </c>
      <c r="O39" s="17">
        <f>P39-N39</f>
        <v>358</v>
      </c>
      <c r="P39" s="230">
        <v>596</v>
      </c>
      <c r="Q39" s="58"/>
      <c r="R39" s="231" t="s">
        <v>27</v>
      </c>
      <c r="S39" s="42"/>
      <c r="T39" s="55"/>
      <c r="U39" s="55"/>
      <c r="V39" s="55"/>
      <c r="W39" s="55"/>
      <c r="X39" s="55"/>
      <c r="Y39" s="55"/>
      <c r="Z39" s="55"/>
      <c r="AA39" s="1"/>
      <c r="AB39" s="55"/>
      <c r="AC39" s="55"/>
      <c r="AD39" s="55"/>
      <c r="AE39" s="1"/>
      <c r="AF39" s="55"/>
    </row>
    <row r="40" spans="1:32" s="43" customFormat="1" x14ac:dyDescent="0.3">
      <c r="A40" s="123"/>
      <c r="B40" s="41"/>
      <c r="D40" s="80" t="s">
        <v>49</v>
      </c>
      <c r="E40" s="225"/>
      <c r="F40" s="40" t="s">
        <v>27</v>
      </c>
      <c r="G40" s="40" t="s">
        <v>27</v>
      </c>
      <c r="H40" s="40">
        <v>0.1</v>
      </c>
      <c r="I40" s="58"/>
      <c r="J40" s="40" t="s">
        <v>27</v>
      </c>
      <c r="K40" s="15" t="s">
        <v>27</v>
      </c>
      <c r="L40" s="40">
        <f>L39/H39-1</f>
        <v>-6.1823802163833097E-2</v>
      </c>
      <c r="M40" s="58"/>
      <c r="N40" s="40">
        <f>N39/J39-1</f>
        <v>-8.3333333333333037E-3</v>
      </c>
      <c r="O40" s="15">
        <f>O39/K39-1</f>
        <v>-2.4523160762942808E-2</v>
      </c>
      <c r="P40" s="40">
        <f>P39/L39-1</f>
        <v>-1.8121911037891292E-2</v>
      </c>
      <c r="Q40" s="58"/>
      <c r="R40" s="227" t="s">
        <v>27</v>
      </c>
      <c r="S40" s="42"/>
      <c r="T40" s="55"/>
      <c r="U40" s="55"/>
      <c r="V40" s="55"/>
      <c r="W40" s="55"/>
      <c r="X40" s="55"/>
      <c r="Y40" s="55"/>
      <c r="Z40" s="55"/>
      <c r="AA40" s="1"/>
      <c r="AB40" s="55"/>
      <c r="AC40" s="55"/>
      <c r="AD40" s="55"/>
      <c r="AE40" s="1"/>
      <c r="AF40" s="55"/>
    </row>
    <row r="41" spans="1:32" s="43" customFormat="1" ht="14.5" x14ac:dyDescent="0.3">
      <c r="A41" s="120"/>
      <c r="B41" s="41"/>
      <c r="D41" s="79" t="s">
        <v>143</v>
      </c>
      <c r="E41" s="225"/>
      <c r="F41" s="199" t="s">
        <v>27</v>
      </c>
      <c r="G41" s="16" t="s">
        <v>27</v>
      </c>
      <c r="H41" s="240">
        <v>0.97</v>
      </c>
      <c r="I41" s="58"/>
      <c r="J41" s="240">
        <v>0.98</v>
      </c>
      <c r="K41" s="16" t="s">
        <v>27</v>
      </c>
      <c r="L41" s="240">
        <v>1</v>
      </c>
      <c r="M41" s="58"/>
      <c r="N41" s="240">
        <v>1.01</v>
      </c>
      <c r="O41" s="16" t="s">
        <v>27</v>
      </c>
      <c r="P41" s="240">
        <v>1.01</v>
      </c>
      <c r="Q41" s="58"/>
      <c r="R41" s="241">
        <v>0.98</v>
      </c>
      <c r="S41" s="42"/>
      <c r="T41" s="55"/>
      <c r="U41" s="55"/>
      <c r="V41" s="55"/>
      <c r="W41" s="55"/>
      <c r="X41" s="55"/>
      <c r="Y41" s="55"/>
      <c r="Z41" s="55"/>
      <c r="AA41" s="1"/>
      <c r="AB41" s="55"/>
      <c r="AC41" s="55"/>
      <c r="AD41" s="55"/>
      <c r="AE41" s="1"/>
      <c r="AF41" s="55"/>
    </row>
    <row r="42" spans="1:32" s="43" customFormat="1" x14ac:dyDescent="0.3">
      <c r="A42" s="120"/>
      <c r="B42" s="41"/>
      <c r="D42" s="71" t="s">
        <v>74</v>
      </c>
      <c r="E42" s="65"/>
      <c r="F42" s="16" t="s">
        <v>27</v>
      </c>
      <c r="G42" s="16" t="s">
        <v>27</v>
      </c>
      <c r="H42" s="16">
        <v>454</v>
      </c>
      <c r="I42" s="58"/>
      <c r="J42" s="16">
        <v>275</v>
      </c>
      <c r="K42" s="16">
        <f>L42-J42</f>
        <v>280</v>
      </c>
      <c r="L42" s="16">
        <v>555</v>
      </c>
      <c r="M42" s="58"/>
      <c r="N42" s="16">
        <v>277</v>
      </c>
      <c r="O42" s="16">
        <f>P42-N42</f>
        <v>276</v>
      </c>
      <c r="P42" s="16">
        <v>553</v>
      </c>
      <c r="Q42" s="58"/>
      <c r="R42" s="19">
        <v>260</v>
      </c>
      <c r="S42" s="42"/>
      <c r="T42" s="55"/>
      <c r="U42" s="55"/>
      <c r="V42" s="55"/>
      <c r="W42" s="55"/>
      <c r="X42" s="55"/>
      <c r="Y42" s="55"/>
      <c r="Z42" s="55"/>
      <c r="AA42" s="1"/>
      <c r="AB42" s="55"/>
      <c r="AC42" s="55"/>
      <c r="AD42" s="55"/>
      <c r="AE42" s="1"/>
      <c r="AF42" s="55"/>
    </row>
    <row r="43" spans="1:32" s="43" customFormat="1" x14ac:dyDescent="0.3">
      <c r="A43" s="120"/>
      <c r="B43" s="41"/>
      <c r="D43" s="72" t="s">
        <v>16</v>
      </c>
      <c r="E43" s="65"/>
      <c r="F43" s="15" t="s">
        <v>27</v>
      </c>
      <c r="G43" s="15" t="s">
        <v>27</v>
      </c>
      <c r="H43" s="15" t="s">
        <v>27</v>
      </c>
      <c r="I43" s="58"/>
      <c r="J43" s="15" t="s">
        <v>27</v>
      </c>
      <c r="K43" s="15" t="s">
        <v>27</v>
      </c>
      <c r="L43" s="15">
        <f>L42/H42-1</f>
        <v>0.22246696035242297</v>
      </c>
      <c r="M43" s="58"/>
      <c r="N43" s="15">
        <f>N42/J42-1</f>
        <v>7.2727272727273196E-3</v>
      </c>
      <c r="O43" s="15">
        <f>O42/K42-1</f>
        <v>-1.4285714285714235E-2</v>
      </c>
      <c r="P43" s="15">
        <f>P42/L42-1</f>
        <v>-3.6036036036035668E-3</v>
      </c>
      <c r="Q43" s="58"/>
      <c r="R43" s="162">
        <f>R42/N42-1</f>
        <v>-6.1371841155234641E-2</v>
      </c>
      <c r="S43" s="42"/>
      <c r="T43" s="55"/>
      <c r="U43" s="55"/>
      <c r="V43" s="55"/>
      <c r="W43" s="55"/>
      <c r="X43" s="55"/>
      <c r="Y43" s="55"/>
      <c r="Z43" s="55"/>
      <c r="AA43" s="1"/>
      <c r="AB43" s="55"/>
      <c r="AC43" s="55"/>
      <c r="AD43" s="55"/>
      <c r="AE43" s="1"/>
      <c r="AF43" s="55"/>
    </row>
    <row r="44" spans="1:32" s="43" customFormat="1" ht="14.5" x14ac:dyDescent="0.3">
      <c r="A44" s="120"/>
      <c r="B44" s="41"/>
      <c r="D44" s="72" t="s">
        <v>144</v>
      </c>
      <c r="E44" s="65"/>
      <c r="F44" s="15" t="s">
        <v>27</v>
      </c>
      <c r="G44" s="15" t="s">
        <v>27</v>
      </c>
      <c r="H44" s="15" t="s">
        <v>27</v>
      </c>
      <c r="I44" s="58"/>
      <c r="J44" s="15" t="s">
        <v>27</v>
      </c>
      <c r="K44" s="15" t="s">
        <v>27</v>
      </c>
      <c r="L44" s="15">
        <v>-0.04</v>
      </c>
      <c r="M44" s="58"/>
      <c r="N44" s="15">
        <v>-0.02</v>
      </c>
      <c r="O44" s="15" t="s">
        <v>27</v>
      </c>
      <c r="P44" s="15">
        <v>-0.02</v>
      </c>
      <c r="Q44" s="58"/>
      <c r="R44" s="162">
        <v>-0.06</v>
      </c>
      <c r="S44" s="42"/>
      <c r="T44" s="55"/>
      <c r="U44" s="55"/>
      <c r="V44" s="55"/>
      <c r="W44" s="55"/>
      <c r="X44" s="55"/>
      <c r="Y44" s="55"/>
      <c r="Z44" s="55"/>
      <c r="AA44" s="1"/>
      <c r="AB44" s="55"/>
      <c r="AC44" s="55"/>
      <c r="AD44" s="55"/>
      <c r="AE44" s="1"/>
      <c r="AF44" s="55"/>
    </row>
    <row r="45" spans="1:32" s="43" customFormat="1" x14ac:dyDescent="0.3">
      <c r="A45" s="120"/>
      <c r="B45" s="41"/>
      <c r="D45" s="71" t="s">
        <v>75</v>
      </c>
      <c r="E45" s="65"/>
      <c r="F45" s="16" t="s">
        <v>27</v>
      </c>
      <c r="G45" s="16" t="s">
        <v>27</v>
      </c>
      <c r="H45" s="16">
        <v>110</v>
      </c>
      <c r="I45" s="58"/>
      <c r="J45" s="16">
        <v>52</v>
      </c>
      <c r="K45" s="16">
        <f>L45-J45</f>
        <v>50</v>
      </c>
      <c r="L45" s="16">
        <v>102</v>
      </c>
      <c r="M45" s="58"/>
      <c r="N45" s="16">
        <v>47</v>
      </c>
      <c r="O45" s="16">
        <f>P45-N45</f>
        <v>58</v>
      </c>
      <c r="P45" s="16">
        <v>105</v>
      </c>
      <c r="Q45" s="58"/>
      <c r="R45" s="19">
        <v>47</v>
      </c>
      <c r="S45" s="42"/>
      <c r="T45" s="55"/>
      <c r="U45" s="55"/>
      <c r="V45" s="55"/>
      <c r="W45" s="55"/>
      <c r="X45" s="55"/>
      <c r="Y45" s="55"/>
      <c r="Z45" s="55"/>
      <c r="AA45" s="1"/>
      <c r="AB45" s="55"/>
      <c r="AC45" s="55"/>
      <c r="AD45" s="55"/>
      <c r="AE45" s="1"/>
      <c r="AF45" s="55"/>
    </row>
    <row r="46" spans="1:32" ht="14" thickBot="1" x14ac:dyDescent="0.35">
      <c r="B46" s="21"/>
      <c r="C46" s="1"/>
      <c r="D46" s="72" t="s">
        <v>211</v>
      </c>
      <c r="E46" s="65"/>
      <c r="F46" s="161" t="s">
        <v>27</v>
      </c>
      <c r="G46" s="161" t="s">
        <v>27</v>
      </c>
      <c r="H46" s="180">
        <f>H45/H42</f>
        <v>0.24229074889867841</v>
      </c>
      <c r="I46" s="58"/>
      <c r="J46" s="181">
        <f>J45/J42</f>
        <v>0.18909090909090909</v>
      </c>
      <c r="K46" s="161">
        <f>K45/K42</f>
        <v>0.17857142857142858</v>
      </c>
      <c r="L46" s="180">
        <f>L45/L42</f>
        <v>0.18378378378378379</v>
      </c>
      <c r="M46" s="58"/>
      <c r="N46" s="181">
        <f>N45/N42</f>
        <v>0.16967509025270758</v>
      </c>
      <c r="O46" s="161">
        <f>O45/O42</f>
        <v>0.21014492753623187</v>
      </c>
      <c r="P46" s="180">
        <f>P45/P42</f>
        <v>0.189873417721519</v>
      </c>
      <c r="Q46" s="58"/>
      <c r="R46" s="211">
        <f>R45/R42</f>
        <v>0.18076923076923077</v>
      </c>
      <c r="T46" s="55"/>
      <c r="U46" s="55"/>
      <c r="V46" s="55"/>
      <c r="W46" s="55"/>
      <c r="X46" s="55"/>
      <c r="Y46" s="55"/>
      <c r="Z46" s="55"/>
      <c r="AB46" s="55"/>
      <c r="AC46" s="55"/>
      <c r="AD46" s="55"/>
      <c r="AF46" s="55"/>
    </row>
    <row r="47" spans="1:32" x14ac:dyDescent="0.3">
      <c r="B47" s="21"/>
      <c r="C47" s="1"/>
      <c r="D47" s="72"/>
      <c r="E47" s="8"/>
      <c r="F47" s="15"/>
      <c r="G47" s="15"/>
      <c r="H47" s="15"/>
      <c r="I47" s="15"/>
      <c r="J47" s="15"/>
      <c r="K47" s="15"/>
      <c r="L47" s="15"/>
      <c r="M47" s="15"/>
      <c r="N47" s="15"/>
      <c r="O47" s="15"/>
      <c r="P47" s="15"/>
      <c r="Q47" s="15"/>
      <c r="R47" s="162"/>
      <c r="S47" s="15"/>
      <c r="T47" s="15"/>
      <c r="U47" s="15"/>
      <c r="V47" s="15"/>
      <c r="W47" s="15"/>
    </row>
    <row r="48" spans="1:32" x14ac:dyDescent="0.3">
      <c r="A48" s="124"/>
      <c r="B48" s="21"/>
      <c r="D48" s="24" t="s">
        <v>35</v>
      </c>
      <c r="R48" s="27"/>
    </row>
    <row r="49" spans="1:18" x14ac:dyDescent="0.3">
      <c r="A49" s="124"/>
      <c r="B49" s="21"/>
      <c r="C49" s="1"/>
      <c r="D49" s="25" t="s">
        <v>36</v>
      </c>
      <c r="E49" s="24" t="s">
        <v>39</v>
      </c>
      <c r="R49" s="27"/>
    </row>
    <row r="50" spans="1:18" x14ac:dyDescent="0.3">
      <c r="A50" s="124"/>
      <c r="B50" s="21"/>
      <c r="C50" s="1"/>
      <c r="D50" s="25" t="s">
        <v>38</v>
      </c>
      <c r="E50" s="87" t="s">
        <v>145</v>
      </c>
      <c r="R50" s="27"/>
    </row>
    <row r="51" spans="1:18" x14ac:dyDescent="0.3">
      <c r="A51" s="124"/>
      <c r="B51" s="21"/>
      <c r="C51" s="1"/>
      <c r="D51" s="25" t="s">
        <v>40</v>
      </c>
      <c r="E51" s="26" t="s">
        <v>146</v>
      </c>
      <c r="R51" s="27"/>
    </row>
    <row r="52" spans="1:18" x14ac:dyDescent="0.3">
      <c r="A52" s="124"/>
      <c r="B52" s="21"/>
      <c r="C52" s="1"/>
      <c r="D52" s="25" t="s">
        <v>41</v>
      </c>
      <c r="E52" s="26" t="s">
        <v>147</v>
      </c>
      <c r="R52" s="27"/>
    </row>
    <row r="53" spans="1:18" x14ac:dyDescent="0.3">
      <c r="A53" s="124"/>
      <c r="B53" s="21"/>
      <c r="C53" s="1"/>
      <c r="D53" s="25" t="s">
        <v>76</v>
      </c>
      <c r="E53" s="87" t="s">
        <v>148</v>
      </c>
      <c r="R53" s="27"/>
    </row>
    <row r="54" spans="1:18" x14ac:dyDescent="0.3">
      <c r="A54" s="124"/>
      <c r="B54" s="21"/>
      <c r="C54" s="1"/>
      <c r="D54" s="25" t="s">
        <v>78</v>
      </c>
      <c r="E54" s="26" t="s">
        <v>149</v>
      </c>
      <c r="R54" s="27"/>
    </row>
    <row r="55" spans="1:18" x14ac:dyDescent="0.3">
      <c r="A55" s="124"/>
      <c r="B55" s="21"/>
      <c r="C55" s="1"/>
      <c r="D55" s="25" t="s">
        <v>116</v>
      </c>
      <c r="E55" s="87" t="s">
        <v>150</v>
      </c>
      <c r="R55" s="27"/>
    </row>
    <row r="56" spans="1:18" x14ac:dyDescent="0.3">
      <c r="A56" s="124"/>
      <c r="B56" s="21"/>
      <c r="C56" s="1"/>
      <c r="D56" s="25" t="s">
        <v>118</v>
      </c>
      <c r="E56" s="87" t="s">
        <v>222</v>
      </c>
      <c r="R56" s="27"/>
    </row>
    <row r="57" spans="1:18" x14ac:dyDescent="0.3">
      <c r="A57" s="124"/>
      <c r="B57" s="21"/>
      <c r="C57" s="1"/>
      <c r="D57" s="25" t="s">
        <v>151</v>
      </c>
      <c r="E57" s="87" t="s">
        <v>152</v>
      </c>
      <c r="R57" s="27"/>
    </row>
    <row r="58" spans="1:18" ht="14" thickBot="1" x14ac:dyDescent="0.35">
      <c r="A58" s="124"/>
      <c r="B58" s="31"/>
      <c r="C58" s="32"/>
      <c r="D58" s="33" t="s">
        <v>153</v>
      </c>
      <c r="E58" s="47" t="s">
        <v>154</v>
      </c>
      <c r="F58" s="32"/>
      <c r="G58" s="32"/>
      <c r="H58" s="32"/>
      <c r="I58" s="32"/>
      <c r="J58" s="32"/>
      <c r="K58" s="32"/>
      <c r="L58" s="32"/>
      <c r="M58" s="32"/>
      <c r="N58" s="32"/>
      <c r="O58" s="32"/>
      <c r="P58" s="32"/>
      <c r="Q58" s="32"/>
      <c r="R58" s="34"/>
    </row>
    <row r="59" spans="1:18" s="3" customFormat="1" ht="6" customHeight="1" x14ac:dyDescent="0.3">
      <c r="A59" s="124"/>
      <c r="B59" s="1"/>
      <c r="C59" s="2"/>
      <c r="D59" s="2"/>
      <c r="E59" s="1"/>
      <c r="F59" s="1"/>
      <c r="G59" s="1"/>
      <c r="H59" s="1"/>
      <c r="I59" s="1"/>
      <c r="J59" s="1"/>
      <c r="K59" s="1"/>
      <c r="L59" s="1"/>
      <c r="M59" s="1"/>
      <c r="N59" s="1"/>
      <c r="O59" s="1"/>
      <c r="P59" s="1"/>
      <c r="Q59" s="1"/>
      <c r="R59" s="1"/>
    </row>
    <row r="60" spans="1:18" x14ac:dyDescent="0.3">
      <c r="A60" s="124"/>
    </row>
    <row r="61" spans="1:18" x14ac:dyDescent="0.3">
      <c r="A61" s="124"/>
    </row>
    <row r="62" spans="1:18" x14ac:dyDescent="0.3">
      <c r="A62" s="124"/>
    </row>
    <row r="63" spans="1:18" x14ac:dyDescent="0.3">
      <c r="A63" s="124"/>
    </row>
    <row r="64" spans="1:18" x14ac:dyDescent="0.3">
      <c r="A64" s="124"/>
    </row>
    <row r="65" spans="1:1" x14ac:dyDescent="0.3">
      <c r="A65" s="124"/>
    </row>
    <row r="70" spans="1:1" x14ac:dyDescent="0.3">
      <c r="A70" s="123"/>
    </row>
  </sheetData>
  <protectedRanges>
    <protectedRange sqref="P1:Q12 P27:Q27 P37:Q37 P48:Q1048576" name="Range1"/>
    <protectedRange sqref="P13:Q13" name="Range1_1"/>
    <protectedRange sqref="P14:Q14" name="Range1_2"/>
    <protectedRange sqref="P15:Q26" name="Range1_3"/>
    <protectedRange sqref="P28:Q36" name="Range1_4"/>
    <protectedRange sqref="P38:Q46" name="Range1_5"/>
  </protectedRanges>
  <mergeCells count="3">
    <mergeCell ref="F2:H2"/>
    <mergeCell ref="J2:L2"/>
    <mergeCell ref="N2:P2"/>
  </mergeCells>
  <pageMargins left="0.7" right="0.7" top="0.75" bottom="0.75" header="0.3" footer="0.3"/>
  <pageSetup orientation="landscape" r:id="rId1"/>
  <ignoredErrors>
    <ignoredError sqref="D49:D56 D57:D58" numberStoredAsText="1"/>
    <ignoredError sqref="K15:O3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CA2C-84DC-4371-AD56-4A02FE895184}">
  <dimension ref="B1:V26"/>
  <sheetViews>
    <sheetView showGridLines="0" zoomScaleNormal="100" workbookViewId="0">
      <selection activeCell="B2" sqref="B2"/>
    </sheetView>
  </sheetViews>
  <sheetFormatPr defaultColWidth="9.1796875" defaultRowHeight="13.5" x14ac:dyDescent="0.3"/>
  <cols>
    <col min="1" max="1" width="1.7265625" style="3" customWidth="1"/>
    <col min="2" max="2" width="4.7265625" style="1" customWidth="1"/>
    <col min="3" max="3" width="2.81640625" style="2" customWidth="1"/>
    <col min="4" max="4" width="44.453125" style="1" customWidth="1"/>
    <col min="5" max="6" width="12.1796875" style="1" customWidth="1"/>
    <col min="7" max="7" width="1.26953125" style="3" customWidth="1"/>
    <col min="8" max="8" width="14.54296875" style="3" customWidth="1"/>
    <col min="9" max="12" width="14.54296875" style="127" customWidth="1"/>
    <col min="13" max="15" width="14.54296875" style="3" customWidth="1"/>
    <col min="16" max="22" width="9.1796875" style="48"/>
    <col min="23" max="16384" width="9.1796875" style="3"/>
  </cols>
  <sheetData>
    <row r="1" spans="2:22" ht="7.5" customHeight="1" thickBot="1" x14ac:dyDescent="0.35"/>
    <row r="2" spans="2:22" x14ac:dyDescent="0.3">
      <c r="B2" s="4" t="s">
        <v>155</v>
      </c>
      <c r="C2" s="29"/>
      <c r="D2" s="6"/>
      <c r="E2" s="5"/>
      <c r="F2" s="6"/>
    </row>
    <row r="3" spans="2:22" x14ac:dyDescent="0.3">
      <c r="B3" s="21"/>
      <c r="C3" s="3" t="s">
        <v>5</v>
      </c>
      <c r="D3" s="23"/>
      <c r="E3" s="9" t="s">
        <v>10</v>
      </c>
      <c r="F3" s="9" t="s">
        <v>12</v>
      </c>
    </row>
    <row r="4" spans="2:22" ht="14.5" x14ac:dyDescent="0.3">
      <c r="B4" s="21"/>
      <c r="C4" s="73" t="s">
        <v>156</v>
      </c>
      <c r="D4" s="85"/>
      <c r="E4" s="75"/>
      <c r="F4" s="76"/>
    </row>
    <row r="5" spans="2:22" x14ac:dyDescent="0.3">
      <c r="B5" s="21"/>
      <c r="C5" s="8" t="s">
        <v>157</v>
      </c>
      <c r="D5" s="65"/>
      <c r="E5" s="17">
        <f>'Prosus (Consolidated)'!N69</f>
        <v>-57</v>
      </c>
      <c r="F5" s="18">
        <f>'Prosus (Consolidated)'!R69</f>
        <v>111</v>
      </c>
      <c r="G5" s="1"/>
      <c r="H5" s="1"/>
      <c r="I5" s="133"/>
      <c r="J5" s="133"/>
      <c r="K5" s="133"/>
      <c r="L5" s="133"/>
      <c r="M5" s="1"/>
      <c r="N5" s="1"/>
      <c r="O5" s="1"/>
      <c r="T5" s="69"/>
    </row>
    <row r="6" spans="2:22" x14ac:dyDescent="0.3">
      <c r="B6" s="21"/>
      <c r="C6" s="14" t="s">
        <v>158</v>
      </c>
      <c r="D6" s="66"/>
      <c r="E6" s="93">
        <v>179</v>
      </c>
      <c r="F6" s="94">
        <v>174</v>
      </c>
      <c r="G6" s="1"/>
      <c r="H6" s="1"/>
      <c r="I6" s="133"/>
      <c r="J6" s="133"/>
      <c r="K6" s="134"/>
      <c r="L6" s="134"/>
      <c r="M6" s="1"/>
      <c r="N6" s="1"/>
      <c r="O6" s="1"/>
      <c r="R6" s="69"/>
      <c r="S6" s="69"/>
      <c r="T6" s="69"/>
    </row>
    <row r="7" spans="2:22" x14ac:dyDescent="0.3">
      <c r="B7" s="21"/>
      <c r="C7" s="14" t="s">
        <v>159</v>
      </c>
      <c r="D7" s="66"/>
      <c r="E7" s="93">
        <f>-243-7</f>
        <v>-250</v>
      </c>
      <c r="F7" s="94">
        <f>-198+4</f>
        <v>-194</v>
      </c>
      <c r="G7" s="1"/>
      <c r="H7" s="1"/>
      <c r="I7" s="133"/>
      <c r="J7" s="133"/>
      <c r="K7" s="133"/>
      <c r="L7" s="133"/>
      <c r="M7" s="1"/>
      <c r="N7" s="1"/>
      <c r="O7" s="1"/>
      <c r="R7" s="69"/>
      <c r="S7" s="69"/>
      <c r="T7" s="69"/>
    </row>
    <row r="8" spans="2:22" x14ac:dyDescent="0.3">
      <c r="B8" s="21"/>
      <c r="C8" s="8" t="s">
        <v>160</v>
      </c>
      <c r="D8" s="65"/>
      <c r="E8" s="17">
        <f>SUM(E5:E7)</f>
        <v>-128</v>
      </c>
      <c r="F8" s="18">
        <f>SUM(F5:F7)</f>
        <v>91</v>
      </c>
      <c r="G8" s="1"/>
      <c r="H8" s="1"/>
      <c r="I8" s="133"/>
      <c r="J8" s="133"/>
      <c r="K8" s="133"/>
      <c r="L8" s="133"/>
      <c r="M8" s="1"/>
      <c r="N8" s="1"/>
      <c r="O8" s="1"/>
      <c r="R8" s="69"/>
      <c r="S8" s="69"/>
      <c r="T8" s="69"/>
    </row>
    <row r="9" spans="2:22" x14ac:dyDescent="0.3">
      <c r="B9" s="21"/>
      <c r="C9" s="14" t="s">
        <v>161</v>
      </c>
      <c r="D9" s="91"/>
      <c r="E9" s="92">
        <f>-31-27</f>
        <v>-58</v>
      </c>
      <c r="F9" s="130">
        <f>-54-26</f>
        <v>-80</v>
      </c>
      <c r="R9" s="69"/>
      <c r="S9" s="69"/>
      <c r="T9" s="69"/>
    </row>
    <row r="10" spans="2:22" x14ac:dyDescent="0.3">
      <c r="B10" s="21"/>
      <c r="C10" s="14" t="s">
        <v>162</v>
      </c>
      <c r="D10" s="66"/>
      <c r="E10" s="93">
        <v>-48</v>
      </c>
      <c r="F10" s="94">
        <v>-101</v>
      </c>
      <c r="G10" s="1"/>
      <c r="H10" s="1"/>
      <c r="I10" s="133"/>
      <c r="J10" s="133"/>
      <c r="K10" s="133"/>
      <c r="L10" s="133"/>
      <c r="M10" s="1"/>
      <c r="N10" s="1"/>
      <c r="O10" s="1"/>
      <c r="R10" s="69"/>
      <c r="S10" s="69"/>
      <c r="T10" s="69"/>
    </row>
    <row r="11" spans="2:22" s="1" customFormat="1" x14ac:dyDescent="0.3">
      <c r="B11" s="21"/>
      <c r="C11" s="14" t="s">
        <v>163</v>
      </c>
      <c r="D11" s="65"/>
      <c r="E11" s="95">
        <v>759</v>
      </c>
      <c r="F11" s="242">
        <v>1001</v>
      </c>
      <c r="G11" s="3"/>
      <c r="H11" s="3"/>
      <c r="I11" s="127"/>
      <c r="J11" s="127"/>
      <c r="K11" s="127"/>
      <c r="L11" s="127"/>
      <c r="M11" s="3"/>
      <c r="N11" s="3"/>
      <c r="O11" s="3"/>
      <c r="P11" s="48"/>
      <c r="Q11" s="69"/>
      <c r="R11" s="69"/>
      <c r="S11" s="69"/>
      <c r="T11" s="69"/>
      <c r="U11" s="48"/>
      <c r="V11" s="48"/>
    </row>
    <row r="12" spans="2:22" s="1" customFormat="1" x14ac:dyDescent="0.3">
      <c r="B12" s="21"/>
      <c r="C12" s="8" t="s">
        <v>164</v>
      </c>
      <c r="D12" s="65"/>
      <c r="E12" s="17">
        <f>SUM(E8:E11)</f>
        <v>525</v>
      </c>
      <c r="F12" s="18">
        <f>SUM(F8:F11)</f>
        <v>911</v>
      </c>
      <c r="G12" s="3"/>
      <c r="H12" s="3"/>
      <c r="I12" s="134"/>
      <c r="J12" s="127"/>
      <c r="K12" s="127"/>
      <c r="L12" s="127"/>
      <c r="M12" s="3"/>
      <c r="N12" s="3"/>
      <c r="O12" s="3"/>
      <c r="P12" s="48"/>
      <c r="Q12" s="69"/>
      <c r="R12" s="69"/>
      <c r="S12" s="69"/>
      <c r="T12" s="69"/>
      <c r="U12" s="48"/>
      <c r="V12" s="48"/>
    </row>
    <row r="13" spans="2:22" s="1" customFormat="1" x14ac:dyDescent="0.3">
      <c r="B13" s="21"/>
      <c r="C13" s="14" t="s">
        <v>165</v>
      </c>
      <c r="D13" s="65"/>
      <c r="E13" s="92">
        <v>-56</v>
      </c>
      <c r="F13" s="130">
        <v>-14</v>
      </c>
      <c r="G13" s="3"/>
      <c r="H13" s="3"/>
      <c r="I13" s="134"/>
      <c r="J13" s="127"/>
      <c r="K13" s="127"/>
      <c r="L13" s="127"/>
      <c r="M13" s="3"/>
      <c r="N13" s="3"/>
      <c r="O13" s="3"/>
      <c r="P13" s="48"/>
      <c r="Q13" s="69"/>
      <c r="R13" s="69"/>
      <c r="S13" s="69"/>
      <c r="T13" s="69"/>
      <c r="U13" s="48"/>
      <c r="V13" s="48"/>
    </row>
    <row r="14" spans="2:22" s="1" customFormat="1" ht="14" thickBot="1" x14ac:dyDescent="0.35">
      <c r="B14" s="21"/>
      <c r="C14" s="8" t="s">
        <v>155</v>
      </c>
      <c r="D14" s="65"/>
      <c r="E14" s="67">
        <f>E12+E13</f>
        <v>469</v>
      </c>
      <c r="F14" s="68">
        <f>F12+F13</f>
        <v>897</v>
      </c>
      <c r="G14" s="3"/>
      <c r="H14" s="3"/>
      <c r="I14" s="134"/>
      <c r="J14" s="135"/>
      <c r="K14" s="134"/>
      <c r="L14" s="134"/>
      <c r="M14" s="3"/>
      <c r="N14" s="3"/>
      <c r="O14" s="3"/>
      <c r="P14" s="48"/>
      <c r="Q14" s="69"/>
      <c r="R14" s="69"/>
      <c r="S14" s="69"/>
      <c r="T14" s="69"/>
      <c r="U14" s="48"/>
      <c r="V14" s="48"/>
    </row>
    <row r="15" spans="2:22" x14ac:dyDescent="0.3">
      <c r="B15" s="21"/>
      <c r="C15" s="3"/>
      <c r="D15" s="3"/>
      <c r="E15" s="118"/>
      <c r="F15" s="126"/>
    </row>
    <row r="16" spans="2:22" x14ac:dyDescent="0.3">
      <c r="B16" s="21"/>
      <c r="C16" s="24" t="s">
        <v>35</v>
      </c>
      <c r="D16" s="24"/>
      <c r="E16" s="3"/>
      <c r="F16" s="27"/>
    </row>
    <row r="17" spans="2:22" x14ac:dyDescent="0.3">
      <c r="B17" s="21"/>
      <c r="C17" s="25" t="s">
        <v>36</v>
      </c>
      <c r="D17" s="24" t="s">
        <v>166</v>
      </c>
      <c r="E17" s="3"/>
      <c r="F17" s="27"/>
    </row>
    <row r="18" spans="2:22" x14ac:dyDescent="0.3">
      <c r="B18" s="21"/>
      <c r="C18" s="25"/>
      <c r="D18" s="26" t="s">
        <v>167</v>
      </c>
      <c r="E18" s="3"/>
      <c r="F18" s="27"/>
    </row>
    <row r="19" spans="2:22" x14ac:dyDescent="0.3">
      <c r="B19" s="149"/>
      <c r="C19" s="117"/>
      <c r="D19" s="146" t="s">
        <v>168</v>
      </c>
      <c r="E19" s="147"/>
      <c r="F19" s="148"/>
    </row>
    <row r="20" spans="2:22" s="1" customFormat="1" ht="14" thickBot="1" x14ac:dyDescent="0.35">
      <c r="B20" s="150"/>
      <c r="C20" s="90"/>
      <c r="D20" s="143" t="s">
        <v>216</v>
      </c>
      <c r="E20" s="144"/>
      <c r="F20" s="145"/>
      <c r="G20" s="3"/>
      <c r="H20" s="3"/>
      <c r="I20" s="127"/>
      <c r="J20" s="127"/>
      <c r="K20" s="127"/>
      <c r="L20" s="127"/>
      <c r="M20" s="3"/>
      <c r="N20" s="3"/>
      <c r="O20" s="3"/>
      <c r="P20" s="48"/>
      <c r="Q20" s="48"/>
      <c r="R20" s="48"/>
      <c r="S20" s="48"/>
      <c r="T20" s="48"/>
      <c r="U20" s="48"/>
      <c r="V20" s="48"/>
    </row>
    <row r="21" spans="2:22" ht="6" customHeight="1" x14ac:dyDescent="0.3"/>
    <row r="22" spans="2:22" x14ac:dyDescent="0.3">
      <c r="D22" s="254"/>
      <c r="E22" s="254"/>
      <c r="F22" s="254"/>
    </row>
    <row r="23" spans="2:22" x14ac:dyDescent="0.3">
      <c r="D23" s="254"/>
      <c r="E23" s="254"/>
      <c r="F23" s="254"/>
    </row>
    <row r="24" spans="2:22" x14ac:dyDescent="0.3">
      <c r="D24" s="254"/>
      <c r="E24" s="254"/>
      <c r="F24" s="254"/>
    </row>
    <row r="25" spans="2:22" x14ac:dyDescent="0.3">
      <c r="D25" s="254"/>
      <c r="E25" s="254"/>
      <c r="F25" s="254"/>
    </row>
    <row r="26" spans="2:22" x14ac:dyDescent="0.3">
      <c r="G26" s="55"/>
      <c r="H26" s="55"/>
      <c r="I26" s="128"/>
      <c r="J26" s="128"/>
      <c r="K26" s="128"/>
      <c r="L26" s="128"/>
      <c r="M26" s="55"/>
      <c r="N26" s="55"/>
      <c r="O26" s="55"/>
      <c r="P26" s="55"/>
    </row>
  </sheetData>
  <mergeCells count="1">
    <mergeCell ref="D22:F25"/>
  </mergeCells>
  <pageMargins left="0.7" right="0.7" top="0.75" bottom="0.75" header="0.3" footer="0.3"/>
  <pageSetup paperSize="9" orientation="portrait" r:id="rId1"/>
  <ignoredErrors>
    <ignoredError sqref="C1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4878-3314-439A-BA3B-D68E3E9D1791}">
  <sheetPr>
    <pageSetUpPr fitToPage="1"/>
  </sheetPr>
  <dimension ref="B1:S31"/>
  <sheetViews>
    <sheetView showGridLines="0" zoomScaleNormal="100" workbookViewId="0">
      <selection activeCell="B2" sqref="B2"/>
    </sheetView>
  </sheetViews>
  <sheetFormatPr defaultColWidth="9.1796875" defaultRowHeight="13.5" x14ac:dyDescent="0.3"/>
  <cols>
    <col min="1" max="1" width="1.7265625" style="3" customWidth="1"/>
    <col min="2" max="2" width="4.7265625" style="1" customWidth="1"/>
    <col min="3" max="3" width="2.81640625" style="2" customWidth="1"/>
    <col min="4" max="4" width="44.453125" style="1" customWidth="1"/>
    <col min="5" max="7" width="20.81640625" style="1" customWidth="1"/>
    <col min="8" max="8" width="1.26953125" style="3" customWidth="1"/>
    <col min="9" max="9" width="9.1796875" style="48"/>
    <col min="10" max="12" width="10" style="48" bestFit="1" customWidth="1"/>
    <col min="13" max="19" width="9.1796875" style="48"/>
    <col min="20" max="16384" width="9.1796875" style="3"/>
  </cols>
  <sheetData>
    <row r="1" spans="2:19" ht="7.5" customHeight="1" thickBot="1" x14ac:dyDescent="0.35"/>
    <row r="2" spans="2:19" x14ac:dyDescent="0.3">
      <c r="B2" s="4" t="s">
        <v>169</v>
      </c>
      <c r="C2" s="29"/>
      <c r="D2" s="6"/>
      <c r="E2" s="5"/>
      <c r="F2" s="5"/>
      <c r="G2" s="6"/>
    </row>
    <row r="3" spans="2:19" x14ac:dyDescent="0.3">
      <c r="B3" s="21"/>
      <c r="C3" s="3" t="s">
        <v>5</v>
      </c>
      <c r="D3" s="23"/>
      <c r="E3" s="255" t="s">
        <v>170</v>
      </c>
      <c r="F3" s="256" t="s">
        <v>171</v>
      </c>
      <c r="G3" s="257" t="s">
        <v>172</v>
      </c>
    </row>
    <row r="4" spans="2:19" x14ac:dyDescent="0.3">
      <c r="B4" s="21"/>
      <c r="C4" s="3"/>
      <c r="D4" s="23"/>
      <c r="E4" s="255"/>
      <c r="F4" s="256"/>
      <c r="G4" s="257"/>
    </row>
    <row r="5" spans="2:19" x14ac:dyDescent="0.3">
      <c r="B5" s="21"/>
      <c r="C5" s="73" t="s">
        <v>12</v>
      </c>
      <c r="D5" s="85"/>
      <c r="E5" s="75"/>
      <c r="F5" s="75"/>
      <c r="G5" s="76"/>
    </row>
    <row r="6" spans="2:19" ht="14.5" x14ac:dyDescent="0.3">
      <c r="B6" s="21"/>
      <c r="C6" s="14" t="s">
        <v>173</v>
      </c>
      <c r="D6" s="66"/>
      <c r="E6" s="93">
        <v>2863</v>
      </c>
      <c r="F6" s="93">
        <f t="shared" ref="F6:F11" si="0">G6-E6</f>
        <v>708</v>
      </c>
      <c r="G6" s="94">
        <v>3571</v>
      </c>
      <c r="H6" s="1"/>
      <c r="I6" s="141" t="s">
        <v>174</v>
      </c>
      <c r="J6" s="69"/>
      <c r="K6" s="69"/>
      <c r="L6" s="69"/>
      <c r="M6" s="69"/>
      <c r="O6" s="69"/>
      <c r="P6" s="69"/>
      <c r="Q6" s="69"/>
    </row>
    <row r="7" spans="2:19" ht="14.5" x14ac:dyDescent="0.3">
      <c r="B7" s="21"/>
      <c r="C7" s="14" t="s">
        <v>175</v>
      </c>
      <c r="D7" s="66"/>
      <c r="E7" s="93">
        <v>-226</v>
      </c>
      <c r="F7" s="93">
        <f t="shared" si="0"/>
        <v>117</v>
      </c>
      <c r="G7" s="94">
        <v>-109</v>
      </c>
      <c r="H7" s="1"/>
      <c r="J7" s="69"/>
      <c r="K7" s="69"/>
      <c r="L7" s="69"/>
      <c r="M7" s="69"/>
      <c r="O7" s="69"/>
      <c r="P7" s="69"/>
      <c r="Q7" s="69"/>
    </row>
    <row r="8" spans="2:19" x14ac:dyDescent="0.3">
      <c r="B8" s="21"/>
      <c r="C8" s="14" t="s">
        <v>176</v>
      </c>
      <c r="D8" s="66"/>
      <c r="E8" s="93">
        <v>-26</v>
      </c>
      <c r="F8" s="93">
        <f t="shared" si="0"/>
        <v>21</v>
      </c>
      <c r="G8" s="94">
        <v>-5</v>
      </c>
      <c r="H8" s="1"/>
      <c r="I8" s="69"/>
      <c r="J8" s="69"/>
      <c r="K8" s="69"/>
      <c r="L8" s="69"/>
      <c r="M8" s="69"/>
      <c r="O8" s="69"/>
      <c r="P8" s="69"/>
      <c r="Q8" s="69"/>
    </row>
    <row r="9" spans="2:19" x14ac:dyDescent="0.3">
      <c r="B9" s="21"/>
      <c r="C9" s="14" t="s">
        <v>177</v>
      </c>
      <c r="D9" s="91"/>
      <c r="E9" s="92">
        <v>-7</v>
      </c>
      <c r="F9" s="93">
        <f t="shared" si="0"/>
        <v>0</v>
      </c>
      <c r="G9" s="94">
        <v>-7</v>
      </c>
      <c r="J9" s="69"/>
      <c r="K9" s="69"/>
      <c r="L9" s="69"/>
      <c r="M9" s="69"/>
      <c r="O9" s="69"/>
      <c r="P9" s="69"/>
      <c r="Q9" s="69"/>
    </row>
    <row r="10" spans="2:19" x14ac:dyDescent="0.3">
      <c r="B10" s="21"/>
      <c r="C10" s="14" t="s">
        <v>178</v>
      </c>
      <c r="D10" s="91"/>
      <c r="E10" s="92">
        <v>0</v>
      </c>
      <c r="F10" s="93">
        <f t="shared" si="0"/>
        <v>1</v>
      </c>
      <c r="G10" s="94">
        <v>1</v>
      </c>
      <c r="J10" s="69"/>
      <c r="K10" s="69"/>
      <c r="L10" s="69"/>
      <c r="M10" s="69"/>
      <c r="O10" s="69"/>
      <c r="P10" s="69"/>
      <c r="Q10" s="69"/>
    </row>
    <row r="11" spans="2:19" s="1" customFormat="1" x14ac:dyDescent="0.3">
      <c r="B11" s="21"/>
      <c r="C11" s="14" t="s">
        <v>28</v>
      </c>
      <c r="D11" s="65"/>
      <c r="E11" s="95">
        <v>-136</v>
      </c>
      <c r="F11" s="93">
        <f t="shared" si="0"/>
        <v>63</v>
      </c>
      <c r="G11" s="94">
        <v>-73</v>
      </c>
      <c r="H11" s="3"/>
      <c r="I11" s="48"/>
      <c r="J11" s="69"/>
      <c r="K11" s="69"/>
      <c r="L11" s="69"/>
      <c r="M11" s="48"/>
      <c r="N11" s="69"/>
      <c r="O11" s="69"/>
      <c r="P11" s="69"/>
      <c r="Q11" s="69"/>
      <c r="R11" s="48"/>
      <c r="S11" s="48"/>
    </row>
    <row r="12" spans="2:19" s="1" customFormat="1" ht="14" thickBot="1" x14ac:dyDescent="0.35">
      <c r="B12" s="21"/>
      <c r="C12" s="8" t="s">
        <v>179</v>
      </c>
      <c r="D12" s="65"/>
      <c r="E12" s="67">
        <f>SUM(E6:E11)</f>
        <v>2468</v>
      </c>
      <c r="F12" s="67">
        <f>SUM(F6:F11)</f>
        <v>910</v>
      </c>
      <c r="G12" s="68">
        <f>SUM(G6:G11)</f>
        <v>3378</v>
      </c>
      <c r="H12" s="3"/>
      <c r="I12" s="118"/>
      <c r="J12" s="69"/>
      <c r="K12" s="69"/>
      <c r="L12" s="69"/>
      <c r="M12" s="48"/>
      <c r="N12" s="69"/>
      <c r="O12" s="69"/>
      <c r="P12" s="69"/>
      <c r="Q12" s="69"/>
      <c r="R12" s="48"/>
      <c r="S12" s="48"/>
    </row>
    <row r="13" spans="2:19" x14ac:dyDescent="0.3">
      <c r="B13" s="21"/>
      <c r="C13" s="3"/>
      <c r="D13" s="3"/>
      <c r="E13" s="3"/>
      <c r="F13" s="3"/>
      <c r="G13" s="27"/>
    </row>
    <row r="14" spans="2:19" x14ac:dyDescent="0.3">
      <c r="B14" s="21"/>
      <c r="C14" s="61" t="s">
        <v>10</v>
      </c>
      <c r="D14" s="62"/>
      <c r="E14" s="63"/>
      <c r="F14" s="63"/>
      <c r="G14" s="64"/>
    </row>
    <row r="15" spans="2:19" ht="14.5" x14ac:dyDescent="0.3">
      <c r="B15" s="21"/>
      <c r="C15" s="14" t="s">
        <v>173</v>
      </c>
      <c r="D15" s="66"/>
      <c r="E15" s="93">
        <v>1714</v>
      </c>
      <c r="F15" s="93">
        <f t="shared" ref="F15:F20" si="1">G15-E15</f>
        <v>571</v>
      </c>
      <c r="G15" s="94">
        <v>2285</v>
      </c>
    </row>
    <row r="16" spans="2:19" ht="14.5" x14ac:dyDescent="0.3">
      <c r="B16" s="21"/>
      <c r="C16" s="14" t="s">
        <v>175</v>
      </c>
      <c r="D16" s="66"/>
      <c r="E16" s="93">
        <v>-310</v>
      </c>
      <c r="F16" s="93">
        <f t="shared" si="1"/>
        <v>207</v>
      </c>
      <c r="G16" s="94">
        <v>-103</v>
      </c>
    </row>
    <row r="17" spans="2:19" x14ac:dyDescent="0.3">
      <c r="B17" s="21"/>
      <c r="C17" s="14" t="s">
        <v>176</v>
      </c>
      <c r="D17" s="66"/>
      <c r="E17" s="93">
        <v>-29</v>
      </c>
      <c r="F17" s="93">
        <f t="shared" si="1"/>
        <v>32</v>
      </c>
      <c r="G17" s="94">
        <v>3</v>
      </c>
    </row>
    <row r="18" spans="2:19" x14ac:dyDescent="0.3">
      <c r="B18" s="21"/>
      <c r="C18" s="14" t="s">
        <v>177</v>
      </c>
      <c r="D18" s="91"/>
      <c r="E18" s="92">
        <v>-11</v>
      </c>
      <c r="F18" s="93">
        <f t="shared" si="1"/>
        <v>1</v>
      </c>
      <c r="G18" s="94">
        <v>-10</v>
      </c>
    </row>
    <row r="19" spans="2:19" x14ac:dyDescent="0.3">
      <c r="B19" s="21"/>
      <c r="C19" s="14" t="s">
        <v>178</v>
      </c>
      <c r="D19" s="91"/>
      <c r="E19" s="92">
        <v>-3</v>
      </c>
      <c r="F19" s="93">
        <f t="shared" si="1"/>
        <v>1</v>
      </c>
      <c r="G19" s="94">
        <v>-2</v>
      </c>
    </row>
    <row r="20" spans="2:19" x14ac:dyDescent="0.3">
      <c r="B20" s="21"/>
      <c r="C20" s="14" t="s">
        <v>28</v>
      </c>
      <c r="D20" s="65"/>
      <c r="E20" s="95">
        <v>-209</v>
      </c>
      <c r="F20" s="93">
        <f t="shared" si="1"/>
        <v>61</v>
      </c>
      <c r="G20" s="94">
        <v>-148</v>
      </c>
    </row>
    <row r="21" spans="2:19" ht="14" thickBot="1" x14ac:dyDescent="0.35">
      <c r="B21" s="21"/>
      <c r="C21" s="8" t="s">
        <v>179</v>
      </c>
      <c r="D21" s="65"/>
      <c r="E21" s="67">
        <f>SUM(E15:E20)</f>
        <v>1152</v>
      </c>
      <c r="F21" s="67">
        <f>SUM(F15:F20)</f>
        <v>873</v>
      </c>
      <c r="G21" s="68">
        <f>SUM(G15:G20)</f>
        <v>2025</v>
      </c>
    </row>
    <row r="22" spans="2:19" x14ac:dyDescent="0.3">
      <c r="B22" s="21"/>
      <c r="C22" s="8"/>
      <c r="D22" s="8"/>
      <c r="E22" s="16"/>
      <c r="F22" s="16"/>
      <c r="G22" s="19"/>
    </row>
    <row r="23" spans="2:19" x14ac:dyDescent="0.3">
      <c r="B23" s="21"/>
      <c r="C23" s="24" t="s">
        <v>35</v>
      </c>
      <c r="D23" s="24"/>
      <c r="E23" s="3"/>
      <c r="F23" s="3"/>
      <c r="G23" s="27"/>
    </row>
    <row r="24" spans="2:19" x14ac:dyDescent="0.3">
      <c r="B24" s="21"/>
      <c r="C24" s="25" t="s">
        <v>36</v>
      </c>
      <c r="D24" s="24" t="s">
        <v>180</v>
      </c>
      <c r="E24" s="3"/>
      <c r="F24" s="3"/>
      <c r="G24" s="27"/>
    </row>
    <row r="25" spans="2:19" s="1" customFormat="1" ht="14" thickBot="1" x14ac:dyDescent="0.35">
      <c r="B25" s="31"/>
      <c r="C25" s="90"/>
      <c r="D25" s="47" t="s">
        <v>181</v>
      </c>
      <c r="E25" s="32"/>
      <c r="F25" s="32"/>
      <c r="G25" s="34"/>
      <c r="H25" s="3"/>
      <c r="I25" s="48"/>
      <c r="J25" s="48"/>
      <c r="K25" s="48"/>
      <c r="L25" s="48"/>
      <c r="M25" s="48"/>
      <c r="N25" s="48"/>
      <c r="O25" s="48"/>
      <c r="P25" s="48"/>
      <c r="Q25" s="48"/>
      <c r="R25" s="48"/>
      <c r="S25" s="48"/>
    </row>
    <row r="26" spans="2:19" ht="6" customHeight="1" x14ac:dyDescent="0.3"/>
    <row r="27" spans="2:19" x14ac:dyDescent="0.3">
      <c r="E27" s="55"/>
      <c r="F27" s="55"/>
    </row>
    <row r="28" spans="2:19" x14ac:dyDescent="0.3">
      <c r="E28" s="55"/>
      <c r="F28" s="55"/>
    </row>
    <row r="29" spans="2:19" x14ac:dyDescent="0.3">
      <c r="E29" s="55"/>
      <c r="F29" s="55"/>
      <c r="L29" s="69"/>
    </row>
    <row r="30" spans="2:19" x14ac:dyDescent="0.3">
      <c r="E30" s="55"/>
      <c r="F30" s="55"/>
      <c r="L30" s="69"/>
    </row>
    <row r="31" spans="2:19" x14ac:dyDescent="0.3">
      <c r="H31" s="55"/>
      <c r="I31" s="55"/>
      <c r="J31" s="55"/>
      <c r="K31" s="55"/>
      <c r="L31" s="55"/>
    </row>
  </sheetData>
  <mergeCells count="3">
    <mergeCell ref="E3:E4"/>
    <mergeCell ref="F3:F4"/>
    <mergeCell ref="G3:G4"/>
  </mergeCells>
  <hyperlinks>
    <hyperlink ref="I6" location="'Tencent recon'!A1" display="Further detail on Tencent's contribution" xr:uid="{E4292AE7-E3EC-411F-906C-12CB5B928E62}"/>
  </hyperlinks>
  <pageMargins left="0.7" right="0.7" top="0.75" bottom="0.75" header="0.3" footer="0.3"/>
  <pageSetup paperSize="9" scale="55" orientation="portrait" r:id="rId1"/>
  <ignoredErrors>
    <ignoredError sqref="C2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e61253-5b64-47c7-9acd-5edffa8a11c2">
      <Terms xmlns="http://schemas.microsoft.com/office/infopath/2007/PartnerControls"/>
    </lcf76f155ced4ddcb4097134ff3c332f>
    <TaxCatchAll xmlns="6c2ca0a6-a3fb-441d-a8a2-4b9a520640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3B2C524D52F4E8FBEABCE83680CAA" ma:contentTypeVersion="27" ma:contentTypeDescription="Create a new document." ma:contentTypeScope="" ma:versionID="364b63771f616de2b6aaef28cb67d5bf">
  <xsd:schema xmlns:xsd="http://www.w3.org/2001/XMLSchema" xmlns:xs="http://www.w3.org/2001/XMLSchema" xmlns:p="http://schemas.microsoft.com/office/2006/metadata/properties" xmlns:ns2="83e61253-5b64-47c7-9acd-5edffa8a11c2" xmlns:ns3="6c2ca0a6-a3fb-441d-a8a2-4b9a52064090" targetNamespace="http://schemas.microsoft.com/office/2006/metadata/properties" ma:root="true" ma:fieldsID="ffabb816ad644135af9e6f8f0dc70981" ns2:_="" ns3:_="">
    <xsd:import namespace="83e61253-5b64-47c7-9acd-5edffa8a11c2"/>
    <xsd:import namespace="6c2ca0a6-a3fb-441d-a8a2-4b9a52064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1253-5b64-47c7-9acd-5edffa8a11c2"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5b0b32f-e310-49b4-ae0d-6de30dafcd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2ca0a6-a3fb-441d-a8a2-4b9a520640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2554bd6-c15e-4ef4-b2d9-41aaf34ac35a}" ma:internalName="TaxCatchAll" ma:showField="CatchAllData" ma:web="6c2ca0a6-a3fb-441d-a8a2-4b9a52064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758AF-B45E-44A0-98A5-34FCD964D56E}">
  <ds:schemaRefs>
    <ds:schemaRef ds:uri="http://schemas.microsoft.com/office/2006/metadata/properties"/>
    <ds:schemaRef ds:uri="http://schemas.microsoft.com/office/infopath/2007/PartnerControls"/>
    <ds:schemaRef ds:uri="83e61253-5b64-47c7-9acd-5edffa8a11c2"/>
    <ds:schemaRef ds:uri="6c2ca0a6-a3fb-441d-a8a2-4b9a52064090"/>
  </ds:schemaRefs>
</ds:datastoreItem>
</file>

<file path=customXml/itemProps2.xml><?xml version="1.0" encoding="utf-8"?>
<ds:datastoreItem xmlns:ds="http://schemas.openxmlformats.org/officeDocument/2006/customXml" ds:itemID="{4C4CE73C-7C9D-42C3-952A-8AE81175E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1253-5b64-47c7-9acd-5edffa8a11c2"/>
    <ds:schemaRef ds:uri="6c2ca0a6-a3fb-441d-a8a2-4b9a52064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284C6F-F175-4F1B-B5E2-2DC38DD6C393}">
  <ds:schemaRefs>
    <ds:schemaRef ds:uri="http://schemas.microsoft.com/sharepoint/v3/contenttype/forms"/>
  </ds:schemaRefs>
</ds:datastoreItem>
</file>

<file path=docMetadata/LabelInfo.xml><?xml version="1.0" encoding="utf-8"?>
<clbl:labelList xmlns:clbl="http://schemas.microsoft.com/office/2020/mipLabelMetadata">
  <clbl:label id="{57e687cc-f93a-416b-a813-dfd9fe80a0f5}" enabled="1" method="Standard" siteId="{ffeebe53-4714-40e9-81b1-cb5984a2ddf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Prosus (Consolidated)</vt:lpstr>
      <vt:lpstr>Food Delivery</vt:lpstr>
      <vt:lpstr>Classifieds</vt:lpstr>
      <vt:lpstr>Payments &amp; Fintech</vt:lpstr>
      <vt:lpstr>Etail</vt:lpstr>
      <vt:lpstr>Edtech</vt:lpstr>
      <vt:lpstr>Free Cash Flow</vt:lpstr>
      <vt:lpstr>Contribution by Associates&amp;JVs</vt:lpstr>
      <vt:lpstr>Contribution by Tencent</vt:lpstr>
      <vt:lpstr>Tencent recon</vt:lpstr>
      <vt:lpstr>Classifieds!Print_Area</vt:lpstr>
      <vt:lpstr>Etail!Print_Area</vt:lpstr>
      <vt:lpstr>'Food Delivery'!Print_Area</vt:lpstr>
      <vt:lpstr>'Payments &amp; Fintech'!Print_Area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Charl Wolmarans</cp:lastModifiedBy>
  <cp:revision/>
  <dcterms:created xsi:type="dcterms:W3CDTF">2022-10-18T13:07:25Z</dcterms:created>
  <dcterms:modified xsi:type="dcterms:W3CDTF">2024-12-01T15:27:18Z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0x010100BBA3B2C524D52F4E8FBEABCE83680CAA</vt:lpwstr>
  </property>
  <property fmtid="{D5CDD505-2E9C-101B-9397-08002B2CF9AE}" pid="3" name="MediaServiceImageTags">
    <vt:lpwstr/>
  </property>
</Properties>
</file>